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4_K vodojemu\revize 03\rozpočet\"/>
    </mc:Choice>
  </mc:AlternateContent>
  <xr:revisionPtr revIDLastSave="0" documentId="8_{F6BAD230-BA08-4E51-BA55-0EF7442ECCF9}" xr6:coauthVersionLast="47" xr6:coauthVersionMax="47" xr10:uidLastSave="{00000000-0000-0000-0000-000000000000}"/>
  <bookViews>
    <workbookView xWindow="28680" yWindow="-120" windowWidth="29040" windowHeight="15840" tabRatio="776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ÚT - Vytápění" sheetId="4" r:id="rId4"/>
    <sheet name="VZT - Vzduchotechnika" sheetId="5" r:id="rId5"/>
    <sheet name="EL - Elektroinstalace" sheetId="6" r:id="rId6"/>
    <sheet name="VRN - Vedlejší rozpočtové..." sheetId="7" r:id="rId7"/>
    <sheet name="Pokyny pro vyplnění" sheetId="8" r:id="rId8"/>
  </sheets>
  <definedNames>
    <definedName name="_xlnm._FilterDatabase" localSheetId="1" hidden="1">'ARS - Stavební část'!$C$102:$K$620</definedName>
    <definedName name="_xlnm._FilterDatabase" localSheetId="5" hidden="1">'EL - Elektroinstalace'!$C$85:$K$123</definedName>
    <definedName name="_xlnm._FilterDatabase" localSheetId="3" hidden="1">'ÚT - Vytápění'!$C$88:$K$113</definedName>
    <definedName name="_xlnm._FilterDatabase" localSheetId="6" hidden="1">'VRN - Vedlejší rozpočtové...'!$C$84:$K$107</definedName>
    <definedName name="_xlnm._FilterDatabase" localSheetId="4" hidden="1">'VZT - Vzduchotechnika'!$C$85:$K$101</definedName>
    <definedName name="_xlnm._FilterDatabase" localSheetId="2" hidden="1">'ZTI - Zdravotně technické...'!$C$88:$K$124</definedName>
    <definedName name="_xlnm.Print_Titles" localSheetId="1">'ARS - Stavební část'!$102:$102</definedName>
    <definedName name="_xlnm.Print_Titles" localSheetId="5">'EL - Elektroinstalace'!$85:$85</definedName>
    <definedName name="_xlnm.Print_Titles" localSheetId="0">'Rekapitulace stavby'!$54:$54</definedName>
    <definedName name="_xlnm.Print_Titles" localSheetId="3">'ÚT - Vytápění'!$88:$88</definedName>
    <definedName name="_xlnm.Print_Titles" localSheetId="6">'VRN - Vedlejší rozpočtové...'!$84:$84</definedName>
    <definedName name="_xlnm.Print_Titles" localSheetId="4">'VZT - Vzduchotechnika'!$85:$85</definedName>
    <definedName name="_xlnm.Print_Titles" localSheetId="2">'ZTI - Zdravotně technické...'!$88:$88</definedName>
    <definedName name="_xlnm.Print_Area" localSheetId="1">'ARS - Stavební část'!$C$4:$J$41,'ARS - Stavební část'!$C$47:$J$82,'ARS - Stavební část'!$C$88:$K$620</definedName>
    <definedName name="_xlnm.Print_Area" localSheetId="5">'EL - Elektroinstalace'!$C$4:$J$41,'EL - Elektroinstalace'!$C$47:$J$65,'EL - Elektroinstalace'!$C$71:$K$123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stavby'!$C$44:$AQ$64</definedName>
    <definedName name="_xlnm.Print_Area" localSheetId="3">'ÚT - Vytápění'!$C$4:$J$41,'ÚT - Vytápění'!$C$47:$J$68,'ÚT - Vytápění'!$C$74:$K$113</definedName>
    <definedName name="_xlnm.Print_Area" localSheetId="6">'VRN - Vedlejší rozpočtové...'!$C$4:$J$39,'VRN - Vedlejší rozpočtové...'!$C$45:$J$66,'VRN - Vedlejší rozpočtové...'!$C$72:$K$107</definedName>
    <definedName name="_xlnm.Print_Area" localSheetId="4">'VZT - Vzduchotechnika'!$C$4:$J$41,'VZT - Vzduchotechnika'!$C$47:$J$65,'VZT - Vzduchotechnika'!$C$71:$K$101</definedName>
    <definedName name="_xlnm.Print_Area" localSheetId="2">'ZTI - Zdravotně technické...'!$C$4:$J$41,'ZTI - Zdravotně technické...'!$C$47:$J$68,'ZTI - Zdravotně technické...'!$C$74:$K$124</definedName>
  </definedNames>
  <calcPr calcId="191029"/>
</workbook>
</file>

<file path=xl/calcChain.xml><?xml version="1.0" encoding="utf-8"?>
<calcChain xmlns="http://schemas.openxmlformats.org/spreadsheetml/2006/main">
  <c r="AQ62" i="1" l="1"/>
  <c r="AQ61" i="1"/>
  <c r="AQ60" i="1"/>
  <c r="AQ59" i="1"/>
  <c r="AQ58" i="1"/>
  <c r="AQ57" i="1"/>
  <c r="AQ56" i="1" s="1"/>
  <c r="AN27" i="1" s="1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87" i="6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87" i="5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90" i="4"/>
  <c r="U89" i="4" s="1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90" i="3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104" i="2"/>
  <c r="J37" i="7"/>
  <c r="J36" i="7"/>
  <c r="AY63" i="1" s="1"/>
  <c r="J35" i="7"/>
  <c r="AX63" i="1" s="1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3" i="7"/>
  <c r="BH103" i="7"/>
  <c r="BG103" i="7"/>
  <c r="BE103" i="7"/>
  <c r="T103" i="7"/>
  <c r="R103" i="7"/>
  <c r="P103" i="7"/>
  <c r="BI99" i="7"/>
  <c r="BH99" i="7"/>
  <c r="BG99" i="7"/>
  <c r="BE99" i="7"/>
  <c r="T99" i="7"/>
  <c r="T98" i="7"/>
  <c r="R99" i="7"/>
  <c r="R98" i="7" s="1"/>
  <c r="P99" i="7"/>
  <c r="P98" i="7" s="1"/>
  <c r="BI96" i="7"/>
  <c r="BH96" i="7"/>
  <c r="BG96" i="7"/>
  <c r="BE96" i="7"/>
  <c r="T96" i="7"/>
  <c r="T95" i="7" s="1"/>
  <c r="R96" i="7"/>
  <c r="R95" i="7"/>
  <c r="P96" i="7"/>
  <c r="P95" i="7"/>
  <c r="BI93" i="7"/>
  <c r="BH93" i="7"/>
  <c r="BG93" i="7"/>
  <c r="BE93" i="7"/>
  <c r="T93" i="7"/>
  <c r="R93" i="7"/>
  <c r="P93" i="7"/>
  <c r="BI91" i="7"/>
  <c r="BH91" i="7"/>
  <c r="BG91" i="7"/>
  <c r="BE91" i="7"/>
  <c r="T91" i="7"/>
  <c r="R91" i="7"/>
  <c r="P91" i="7"/>
  <c r="BI88" i="7"/>
  <c r="BH88" i="7"/>
  <c r="BG88" i="7"/>
  <c r="BE88" i="7"/>
  <c r="T88" i="7"/>
  <c r="T87" i="7" s="1"/>
  <c r="R88" i="7"/>
  <c r="R87" i="7"/>
  <c r="P88" i="7"/>
  <c r="P87" i="7"/>
  <c r="J81" i="7"/>
  <c r="F81" i="7"/>
  <c r="F79" i="7"/>
  <c r="E77" i="7"/>
  <c r="J54" i="7"/>
  <c r="F54" i="7"/>
  <c r="F52" i="7"/>
  <c r="E50" i="7"/>
  <c r="J24" i="7"/>
  <c r="E24" i="7"/>
  <c r="J55" i="7" s="1"/>
  <c r="J23" i="7"/>
  <c r="J18" i="7"/>
  <c r="E18" i="7"/>
  <c r="F82" i="7" s="1"/>
  <c r="J17" i="7"/>
  <c r="J12" i="7"/>
  <c r="J52" i="7" s="1"/>
  <c r="E7" i="7"/>
  <c r="E75" i="7" s="1"/>
  <c r="J39" i="6"/>
  <c r="J38" i="6"/>
  <c r="AY62" i="1" s="1"/>
  <c r="J37" i="6"/>
  <c r="AX62" i="1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9" i="6"/>
  <c r="BH119" i="6"/>
  <c r="BG119" i="6"/>
  <c r="BE119" i="6"/>
  <c r="T119" i="6"/>
  <c r="R119" i="6"/>
  <c r="P119" i="6"/>
  <c r="BI118" i="6"/>
  <c r="BH118" i="6"/>
  <c r="BG118" i="6"/>
  <c r="BE118" i="6"/>
  <c r="T118" i="6"/>
  <c r="R118" i="6"/>
  <c r="P118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2" i="6"/>
  <c r="BH112" i="6"/>
  <c r="BG112" i="6"/>
  <c r="BE112" i="6"/>
  <c r="T112" i="6"/>
  <c r="R112" i="6"/>
  <c r="P112" i="6"/>
  <c r="BI111" i="6"/>
  <c r="BH111" i="6"/>
  <c r="BG111" i="6"/>
  <c r="BE111" i="6"/>
  <c r="T111" i="6"/>
  <c r="R111" i="6"/>
  <c r="P111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7" i="6"/>
  <c r="BH107" i="6"/>
  <c r="BG107" i="6"/>
  <c r="BE107" i="6"/>
  <c r="T107" i="6"/>
  <c r="R107" i="6"/>
  <c r="P107" i="6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101" i="6"/>
  <c r="BH101" i="6"/>
  <c r="BG101" i="6"/>
  <c r="BE101" i="6"/>
  <c r="T101" i="6"/>
  <c r="R101" i="6"/>
  <c r="P101" i="6"/>
  <c r="BI100" i="6"/>
  <c r="BH100" i="6"/>
  <c r="BG100" i="6"/>
  <c r="BE100" i="6"/>
  <c r="T100" i="6"/>
  <c r="R100" i="6"/>
  <c r="P100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BI92" i="6"/>
  <c r="BH92" i="6"/>
  <c r="BG92" i="6"/>
  <c r="BE92" i="6"/>
  <c r="T92" i="6"/>
  <c r="R92" i="6"/>
  <c r="P92" i="6"/>
  <c r="BI91" i="6"/>
  <c r="BH91" i="6"/>
  <c r="BG91" i="6"/>
  <c r="BE91" i="6"/>
  <c r="T91" i="6"/>
  <c r="R91" i="6"/>
  <c r="P91" i="6"/>
  <c r="BI90" i="6"/>
  <c r="BH90" i="6"/>
  <c r="BG90" i="6"/>
  <c r="BE90" i="6"/>
  <c r="T90" i="6"/>
  <c r="R90" i="6"/>
  <c r="P90" i="6"/>
  <c r="BI89" i="6"/>
  <c r="BH89" i="6"/>
  <c r="BG89" i="6"/>
  <c r="BE89" i="6"/>
  <c r="T89" i="6"/>
  <c r="R89" i="6"/>
  <c r="P89" i="6"/>
  <c r="BI88" i="6"/>
  <c r="BH88" i="6"/>
  <c r="BG88" i="6"/>
  <c r="BE88" i="6"/>
  <c r="T88" i="6"/>
  <c r="R88" i="6"/>
  <c r="P88" i="6"/>
  <c r="J82" i="6"/>
  <c r="F82" i="6"/>
  <c r="F80" i="6"/>
  <c r="E78" i="6"/>
  <c r="J58" i="6"/>
  <c r="F58" i="6"/>
  <c r="F56" i="6"/>
  <c r="E54" i="6"/>
  <c r="J26" i="6"/>
  <c r="E26" i="6"/>
  <c r="J83" i="6" s="1"/>
  <c r="J25" i="6"/>
  <c r="J20" i="6"/>
  <c r="E20" i="6"/>
  <c r="F83" i="6" s="1"/>
  <c r="J19" i="6"/>
  <c r="J14" i="6"/>
  <c r="J80" i="6"/>
  <c r="E7" i="6"/>
  <c r="E74" i="6" s="1"/>
  <c r="J39" i="5"/>
  <c r="J38" i="5"/>
  <c r="AY61" i="1" s="1"/>
  <c r="J37" i="5"/>
  <c r="AX61" i="1"/>
  <c r="BI101" i="5"/>
  <c r="BH101" i="5"/>
  <c r="BG101" i="5"/>
  <c r="BE101" i="5"/>
  <c r="T101" i="5"/>
  <c r="R101" i="5"/>
  <c r="P101" i="5"/>
  <c r="BI100" i="5"/>
  <c r="BH100" i="5"/>
  <c r="BG100" i="5"/>
  <c r="BE100" i="5"/>
  <c r="T100" i="5"/>
  <c r="R100" i="5"/>
  <c r="P100" i="5"/>
  <c r="BI99" i="5"/>
  <c r="BH99" i="5"/>
  <c r="BG99" i="5"/>
  <c r="BE99" i="5"/>
  <c r="T99" i="5"/>
  <c r="R99" i="5"/>
  <c r="P99" i="5"/>
  <c r="BI98" i="5"/>
  <c r="BH98" i="5"/>
  <c r="BG98" i="5"/>
  <c r="BE98" i="5"/>
  <c r="T98" i="5"/>
  <c r="R98" i="5"/>
  <c r="P98" i="5"/>
  <c r="BI97" i="5"/>
  <c r="BH97" i="5"/>
  <c r="BG97" i="5"/>
  <c r="BE97" i="5"/>
  <c r="T97" i="5"/>
  <c r="R97" i="5"/>
  <c r="P97" i="5"/>
  <c r="BI96" i="5"/>
  <c r="BH96" i="5"/>
  <c r="BG96" i="5"/>
  <c r="BE96" i="5"/>
  <c r="T96" i="5"/>
  <c r="R96" i="5"/>
  <c r="P96" i="5"/>
  <c r="BI95" i="5"/>
  <c r="BH95" i="5"/>
  <c r="BG95" i="5"/>
  <c r="BE95" i="5"/>
  <c r="T95" i="5"/>
  <c r="R95" i="5"/>
  <c r="P95" i="5"/>
  <c r="BI94" i="5"/>
  <c r="BH94" i="5"/>
  <c r="BG94" i="5"/>
  <c r="BE94" i="5"/>
  <c r="T94" i="5"/>
  <c r="R94" i="5"/>
  <c r="P94" i="5"/>
  <c r="BI93" i="5"/>
  <c r="BH93" i="5"/>
  <c r="BG93" i="5"/>
  <c r="BE93" i="5"/>
  <c r="T93" i="5"/>
  <c r="R93" i="5"/>
  <c r="P93" i="5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BI90" i="5"/>
  <c r="BH90" i="5"/>
  <c r="BG90" i="5"/>
  <c r="BE90" i="5"/>
  <c r="T90" i="5"/>
  <c r="R90" i="5"/>
  <c r="P90" i="5"/>
  <c r="BI89" i="5"/>
  <c r="BH89" i="5"/>
  <c r="BG89" i="5"/>
  <c r="BE89" i="5"/>
  <c r="T89" i="5"/>
  <c r="R89" i="5"/>
  <c r="P89" i="5"/>
  <c r="BI88" i="5"/>
  <c r="BH88" i="5"/>
  <c r="BG88" i="5"/>
  <c r="BE88" i="5"/>
  <c r="T88" i="5"/>
  <c r="R88" i="5"/>
  <c r="P88" i="5"/>
  <c r="J82" i="5"/>
  <c r="F82" i="5"/>
  <c r="F80" i="5"/>
  <c r="E78" i="5"/>
  <c r="J58" i="5"/>
  <c r="F58" i="5"/>
  <c r="F56" i="5"/>
  <c r="E54" i="5"/>
  <c r="J26" i="5"/>
  <c r="E26" i="5"/>
  <c r="J83" i="5" s="1"/>
  <c r="J25" i="5"/>
  <c r="J20" i="5"/>
  <c r="E20" i="5"/>
  <c r="F83" i="5"/>
  <c r="J19" i="5"/>
  <c r="J14" i="5"/>
  <c r="J80" i="5"/>
  <c r="E7" i="5"/>
  <c r="E50" i="5"/>
  <c r="J39" i="4"/>
  <c r="J38" i="4"/>
  <c r="AY60" i="1"/>
  <c r="J37" i="4"/>
  <c r="AX60" i="1" s="1"/>
  <c r="BI113" i="4"/>
  <c r="BH113" i="4"/>
  <c r="BG113" i="4"/>
  <c r="BE113" i="4"/>
  <c r="T113" i="4"/>
  <c r="R113" i="4"/>
  <c r="P113" i="4"/>
  <c r="BI112" i="4"/>
  <c r="BH112" i="4"/>
  <c r="BG112" i="4"/>
  <c r="BE112" i="4"/>
  <c r="T112" i="4"/>
  <c r="R112" i="4"/>
  <c r="P112" i="4"/>
  <c r="BI111" i="4"/>
  <c r="BH111" i="4"/>
  <c r="BG111" i="4"/>
  <c r="BE111" i="4"/>
  <c r="T111" i="4"/>
  <c r="R111" i="4"/>
  <c r="P111" i="4"/>
  <c r="BI110" i="4"/>
  <c r="BH110" i="4"/>
  <c r="BG110" i="4"/>
  <c r="BE110" i="4"/>
  <c r="T110" i="4"/>
  <c r="R110" i="4"/>
  <c r="P110" i="4"/>
  <c r="BI109" i="4"/>
  <c r="BH109" i="4"/>
  <c r="BG109" i="4"/>
  <c r="BE109" i="4"/>
  <c r="T109" i="4"/>
  <c r="R109" i="4"/>
  <c r="P109" i="4"/>
  <c r="BI107" i="4"/>
  <c r="BH107" i="4"/>
  <c r="BG107" i="4"/>
  <c r="BE107" i="4"/>
  <c r="T107" i="4"/>
  <c r="T106" i="4"/>
  <c r="R107" i="4"/>
  <c r="R106" i="4" s="1"/>
  <c r="P107" i="4"/>
  <c r="P106" i="4"/>
  <c r="BI104" i="4"/>
  <c r="BH104" i="4"/>
  <c r="BG104" i="4"/>
  <c r="BE104" i="4"/>
  <c r="T104" i="4"/>
  <c r="T103" i="4"/>
  <c r="R104" i="4"/>
  <c r="R103" i="4"/>
  <c r="P104" i="4"/>
  <c r="P103" i="4" s="1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5" i="4"/>
  <c r="BH95" i="4"/>
  <c r="BG95" i="4"/>
  <c r="BE95" i="4"/>
  <c r="T95" i="4"/>
  <c r="R95" i="4"/>
  <c r="P95" i="4"/>
  <c r="BI93" i="4"/>
  <c r="BH93" i="4"/>
  <c r="BG93" i="4"/>
  <c r="BE93" i="4"/>
  <c r="T93" i="4"/>
  <c r="R93" i="4"/>
  <c r="P93" i="4"/>
  <c r="BI91" i="4"/>
  <c r="BH91" i="4"/>
  <c r="BG91" i="4"/>
  <c r="BE91" i="4"/>
  <c r="T91" i="4"/>
  <c r="R91" i="4"/>
  <c r="P91" i="4"/>
  <c r="J85" i="4"/>
  <c r="F85" i="4"/>
  <c r="F83" i="4"/>
  <c r="E81" i="4"/>
  <c r="J58" i="4"/>
  <c r="F58" i="4"/>
  <c r="F56" i="4"/>
  <c r="E54" i="4"/>
  <c r="J26" i="4"/>
  <c r="E26" i="4"/>
  <c r="J86" i="4" s="1"/>
  <c r="J25" i="4"/>
  <c r="J20" i="4"/>
  <c r="E20" i="4"/>
  <c r="F86" i="4" s="1"/>
  <c r="J19" i="4"/>
  <c r="J14" i="4"/>
  <c r="J56" i="4" s="1"/>
  <c r="E7" i="4"/>
  <c r="E77" i="4" s="1"/>
  <c r="J39" i="3"/>
  <c r="J38" i="3"/>
  <c r="AY59" i="1"/>
  <c r="J37" i="3"/>
  <c r="AX59" i="1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F37" i="3" s="1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59" i="3" s="1"/>
  <c r="J25" i="3"/>
  <c r="J20" i="3"/>
  <c r="E20" i="3"/>
  <c r="F86" i="3" s="1"/>
  <c r="J19" i="3"/>
  <c r="J14" i="3"/>
  <c r="J56" i="3" s="1"/>
  <c r="E7" i="3"/>
  <c r="E77" i="3" s="1"/>
  <c r="J39" i="2"/>
  <c r="J38" i="2"/>
  <c r="AY58" i="1" s="1"/>
  <c r="J37" i="2"/>
  <c r="AX58" i="1" s="1"/>
  <c r="BI617" i="2"/>
  <c r="BH617" i="2"/>
  <c r="BG617" i="2"/>
  <c r="BE617" i="2"/>
  <c r="T617" i="2"/>
  <c r="R617" i="2"/>
  <c r="P617" i="2"/>
  <c r="BI615" i="2"/>
  <c r="BH615" i="2"/>
  <c r="BG615" i="2"/>
  <c r="BE615" i="2"/>
  <c r="T615" i="2"/>
  <c r="R615" i="2"/>
  <c r="P615" i="2"/>
  <c r="BI600" i="2"/>
  <c r="BH600" i="2"/>
  <c r="BG600" i="2"/>
  <c r="BE600" i="2"/>
  <c r="T600" i="2"/>
  <c r="R600" i="2"/>
  <c r="P600" i="2"/>
  <c r="BI598" i="2"/>
  <c r="BH598" i="2"/>
  <c r="BG598" i="2"/>
  <c r="BE598" i="2"/>
  <c r="T598" i="2"/>
  <c r="R598" i="2"/>
  <c r="P598" i="2"/>
  <c r="BI593" i="2"/>
  <c r="BH593" i="2"/>
  <c r="BG593" i="2"/>
  <c r="BE593" i="2"/>
  <c r="T593" i="2"/>
  <c r="R593" i="2"/>
  <c r="P593" i="2"/>
  <c r="BI590" i="2"/>
  <c r="BH590" i="2"/>
  <c r="BG590" i="2"/>
  <c r="BE590" i="2"/>
  <c r="T590" i="2"/>
  <c r="R590" i="2"/>
  <c r="P590" i="2"/>
  <c r="BI588" i="2"/>
  <c r="BH588" i="2"/>
  <c r="BG588" i="2"/>
  <c r="BE588" i="2"/>
  <c r="T588" i="2"/>
  <c r="R588" i="2"/>
  <c r="P588" i="2"/>
  <c r="BI583" i="2"/>
  <c r="BH583" i="2"/>
  <c r="BG583" i="2"/>
  <c r="BE583" i="2"/>
  <c r="T583" i="2"/>
  <c r="R583" i="2"/>
  <c r="P583" i="2"/>
  <c r="BI579" i="2"/>
  <c r="BH579" i="2"/>
  <c r="BG579" i="2"/>
  <c r="BE579" i="2"/>
  <c r="T579" i="2"/>
  <c r="R579" i="2"/>
  <c r="P579" i="2"/>
  <c r="BI577" i="2"/>
  <c r="BH577" i="2"/>
  <c r="BG577" i="2"/>
  <c r="BE577" i="2"/>
  <c r="T577" i="2"/>
  <c r="R577" i="2"/>
  <c r="P577" i="2"/>
  <c r="BI569" i="2"/>
  <c r="BH569" i="2"/>
  <c r="BG569" i="2"/>
  <c r="BE569" i="2"/>
  <c r="T569" i="2"/>
  <c r="R569" i="2"/>
  <c r="P569" i="2"/>
  <c r="BI567" i="2"/>
  <c r="BH567" i="2"/>
  <c r="BG567" i="2"/>
  <c r="BE567" i="2"/>
  <c r="T567" i="2"/>
  <c r="R567" i="2"/>
  <c r="P567" i="2"/>
  <c r="BI559" i="2"/>
  <c r="BH559" i="2"/>
  <c r="BG559" i="2"/>
  <c r="BE559" i="2"/>
  <c r="T559" i="2"/>
  <c r="R559" i="2"/>
  <c r="P559" i="2"/>
  <c r="BI557" i="2"/>
  <c r="BH557" i="2"/>
  <c r="BG557" i="2"/>
  <c r="BE557" i="2"/>
  <c r="T557" i="2"/>
  <c r="R557" i="2"/>
  <c r="P557" i="2"/>
  <c r="BI554" i="2"/>
  <c r="BH554" i="2"/>
  <c r="BG554" i="2"/>
  <c r="BE554" i="2"/>
  <c r="T554" i="2"/>
  <c r="R554" i="2"/>
  <c r="P554" i="2"/>
  <c r="BI552" i="2"/>
  <c r="BH552" i="2"/>
  <c r="BG552" i="2"/>
  <c r="BE552" i="2"/>
  <c r="T552" i="2"/>
  <c r="R552" i="2"/>
  <c r="P552" i="2"/>
  <c r="BI547" i="2"/>
  <c r="BH547" i="2"/>
  <c r="BG547" i="2"/>
  <c r="BE547" i="2"/>
  <c r="T547" i="2"/>
  <c r="R547" i="2"/>
  <c r="P547" i="2"/>
  <c r="BI545" i="2"/>
  <c r="BH545" i="2"/>
  <c r="BG545" i="2"/>
  <c r="BE545" i="2"/>
  <c r="T545" i="2"/>
  <c r="R545" i="2"/>
  <c r="P545" i="2"/>
  <c r="BI540" i="2"/>
  <c r="BH540" i="2"/>
  <c r="BG540" i="2"/>
  <c r="BE540" i="2"/>
  <c r="T540" i="2"/>
  <c r="R540" i="2"/>
  <c r="P540" i="2"/>
  <c r="BI538" i="2"/>
  <c r="BH538" i="2"/>
  <c r="BG538" i="2"/>
  <c r="BE538" i="2"/>
  <c r="T538" i="2"/>
  <c r="R538" i="2"/>
  <c r="P538" i="2"/>
  <c r="BI532" i="2"/>
  <c r="BH532" i="2"/>
  <c r="BG532" i="2"/>
  <c r="BE532" i="2"/>
  <c r="T532" i="2"/>
  <c r="R532" i="2"/>
  <c r="P532" i="2"/>
  <c r="BI529" i="2"/>
  <c r="BH529" i="2"/>
  <c r="BG529" i="2"/>
  <c r="BE529" i="2"/>
  <c r="T529" i="2"/>
  <c r="R529" i="2"/>
  <c r="P529" i="2"/>
  <c r="BI523" i="2"/>
  <c r="BH523" i="2"/>
  <c r="BG523" i="2"/>
  <c r="BE523" i="2"/>
  <c r="T523" i="2"/>
  <c r="R523" i="2"/>
  <c r="P523" i="2"/>
  <c r="BI517" i="2"/>
  <c r="BH517" i="2"/>
  <c r="BG517" i="2"/>
  <c r="BE517" i="2"/>
  <c r="T517" i="2"/>
  <c r="R517" i="2"/>
  <c r="P517" i="2"/>
  <c r="BI512" i="2"/>
  <c r="BH512" i="2"/>
  <c r="BG512" i="2"/>
  <c r="BE512" i="2"/>
  <c r="T512" i="2"/>
  <c r="R512" i="2"/>
  <c r="P512" i="2"/>
  <c r="BI509" i="2"/>
  <c r="BH509" i="2"/>
  <c r="BG509" i="2"/>
  <c r="BE509" i="2"/>
  <c r="T509" i="2"/>
  <c r="R509" i="2"/>
  <c r="P509" i="2"/>
  <c r="BI507" i="2"/>
  <c r="BH507" i="2"/>
  <c r="BG507" i="2"/>
  <c r="BE507" i="2"/>
  <c r="T507" i="2"/>
  <c r="R507" i="2"/>
  <c r="P507" i="2"/>
  <c r="BI505" i="2"/>
  <c r="BH505" i="2"/>
  <c r="BG505" i="2"/>
  <c r="BE505" i="2"/>
  <c r="T505" i="2"/>
  <c r="R505" i="2"/>
  <c r="P505" i="2"/>
  <c r="BI500" i="2"/>
  <c r="BH500" i="2"/>
  <c r="BG500" i="2"/>
  <c r="BE500" i="2"/>
  <c r="T500" i="2"/>
  <c r="R500" i="2"/>
  <c r="P500" i="2"/>
  <c r="BI495" i="2"/>
  <c r="BH495" i="2"/>
  <c r="BG495" i="2"/>
  <c r="BE495" i="2"/>
  <c r="T495" i="2"/>
  <c r="R495" i="2"/>
  <c r="P495" i="2"/>
  <c r="BI493" i="2"/>
  <c r="BH493" i="2"/>
  <c r="BG493" i="2"/>
  <c r="BE493" i="2"/>
  <c r="T493" i="2"/>
  <c r="R493" i="2"/>
  <c r="P493" i="2"/>
  <c r="BI489" i="2"/>
  <c r="BH489" i="2"/>
  <c r="BG489" i="2"/>
  <c r="BE489" i="2"/>
  <c r="T489" i="2"/>
  <c r="R489" i="2"/>
  <c r="P489" i="2"/>
  <c r="BI487" i="2"/>
  <c r="BH487" i="2"/>
  <c r="BG487" i="2"/>
  <c r="BE487" i="2"/>
  <c r="T487" i="2"/>
  <c r="R487" i="2"/>
  <c r="P487" i="2"/>
  <c r="BI485" i="2"/>
  <c r="BH485" i="2"/>
  <c r="BG485" i="2"/>
  <c r="BE485" i="2"/>
  <c r="T485" i="2"/>
  <c r="R485" i="2"/>
  <c r="P485" i="2"/>
  <c r="BI480" i="2"/>
  <c r="BH480" i="2"/>
  <c r="BG480" i="2"/>
  <c r="BE480" i="2"/>
  <c r="T480" i="2"/>
  <c r="R480" i="2"/>
  <c r="P480" i="2"/>
  <c r="BI478" i="2"/>
  <c r="BH478" i="2"/>
  <c r="BG478" i="2"/>
  <c r="BE478" i="2"/>
  <c r="T478" i="2"/>
  <c r="R478" i="2"/>
  <c r="P478" i="2"/>
  <c r="BI472" i="2"/>
  <c r="BH472" i="2"/>
  <c r="BG472" i="2"/>
  <c r="BE472" i="2"/>
  <c r="T472" i="2"/>
  <c r="R472" i="2"/>
  <c r="P472" i="2"/>
  <c r="BI467" i="2"/>
  <c r="BH467" i="2"/>
  <c r="BG467" i="2"/>
  <c r="BE467" i="2"/>
  <c r="T467" i="2"/>
  <c r="R467" i="2"/>
  <c r="P467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58" i="2"/>
  <c r="BH458" i="2"/>
  <c r="BG458" i="2"/>
  <c r="BE458" i="2"/>
  <c r="T458" i="2"/>
  <c r="R458" i="2"/>
  <c r="P458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48" i="2"/>
  <c r="BH448" i="2"/>
  <c r="BG448" i="2"/>
  <c r="BE448" i="2"/>
  <c r="T448" i="2"/>
  <c r="R448" i="2"/>
  <c r="P448" i="2"/>
  <c r="BI443" i="2"/>
  <c r="BH443" i="2"/>
  <c r="BG443" i="2"/>
  <c r="BE443" i="2"/>
  <c r="T443" i="2"/>
  <c r="R443" i="2"/>
  <c r="P443" i="2"/>
  <c r="BI439" i="2"/>
  <c r="BH439" i="2"/>
  <c r="BG439" i="2"/>
  <c r="BE439" i="2"/>
  <c r="T439" i="2"/>
  <c r="R439" i="2"/>
  <c r="P439" i="2"/>
  <c r="BI435" i="2"/>
  <c r="BH435" i="2"/>
  <c r="BG435" i="2"/>
  <c r="BE435" i="2"/>
  <c r="T435" i="2"/>
  <c r="R435" i="2"/>
  <c r="P435" i="2"/>
  <c r="BI431" i="2"/>
  <c r="BH431" i="2"/>
  <c r="BG431" i="2"/>
  <c r="BE431" i="2"/>
  <c r="T431" i="2"/>
  <c r="R431" i="2"/>
  <c r="P431" i="2"/>
  <c r="BI427" i="2"/>
  <c r="BH427" i="2"/>
  <c r="BG427" i="2"/>
  <c r="BE427" i="2"/>
  <c r="T427" i="2"/>
  <c r="R427" i="2"/>
  <c r="P427" i="2"/>
  <c r="BI423" i="2"/>
  <c r="BH423" i="2"/>
  <c r="BG423" i="2"/>
  <c r="BE423" i="2"/>
  <c r="T423" i="2"/>
  <c r="R423" i="2"/>
  <c r="P423" i="2"/>
  <c r="BI420" i="2"/>
  <c r="BH420" i="2"/>
  <c r="BG420" i="2"/>
  <c r="BE420" i="2"/>
  <c r="T420" i="2"/>
  <c r="R420" i="2"/>
  <c r="P420" i="2"/>
  <c r="BI416" i="2"/>
  <c r="BH416" i="2"/>
  <c r="BG416" i="2"/>
  <c r="BE416" i="2"/>
  <c r="T416" i="2"/>
  <c r="R416" i="2"/>
  <c r="P416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4" i="2"/>
  <c r="BH404" i="2"/>
  <c r="BG404" i="2"/>
  <c r="BE404" i="2"/>
  <c r="T404" i="2"/>
  <c r="R404" i="2"/>
  <c r="P404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3" i="2"/>
  <c r="BH393" i="2"/>
  <c r="BG393" i="2"/>
  <c r="BE393" i="2"/>
  <c r="T393" i="2"/>
  <c r="R393" i="2"/>
  <c r="P393" i="2"/>
  <c r="BI388" i="2"/>
  <c r="BH388" i="2"/>
  <c r="BG388" i="2"/>
  <c r="BE388" i="2"/>
  <c r="T388" i="2"/>
  <c r="R388" i="2"/>
  <c r="P388" i="2"/>
  <c r="BI384" i="2"/>
  <c r="BH384" i="2"/>
  <c r="BG384" i="2"/>
  <c r="BE384" i="2"/>
  <c r="T384" i="2"/>
  <c r="R384" i="2"/>
  <c r="P384" i="2"/>
  <c r="BI380" i="2"/>
  <c r="BH380" i="2"/>
  <c r="BG380" i="2"/>
  <c r="BE380" i="2"/>
  <c r="T380" i="2"/>
  <c r="R380" i="2"/>
  <c r="P380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3" i="2"/>
  <c r="BH363" i="2"/>
  <c r="BG363" i="2"/>
  <c r="BE363" i="2"/>
  <c r="T363" i="2"/>
  <c r="R363" i="2"/>
  <c r="P363" i="2"/>
  <c r="BI358" i="2"/>
  <c r="BH358" i="2"/>
  <c r="BG358" i="2"/>
  <c r="BE358" i="2"/>
  <c r="T358" i="2"/>
  <c r="R358" i="2"/>
  <c r="P358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6" i="2"/>
  <c r="BH346" i="2"/>
  <c r="BG346" i="2"/>
  <c r="BE346" i="2"/>
  <c r="T346" i="2"/>
  <c r="R346" i="2"/>
  <c r="P346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T325" i="2" s="1"/>
  <c r="R326" i="2"/>
  <c r="R325" i="2" s="1"/>
  <c r="P326" i="2"/>
  <c r="P325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T308" i="2"/>
  <c r="R309" i="2"/>
  <c r="R308" i="2" s="1"/>
  <c r="P309" i="2"/>
  <c r="P308" i="2"/>
  <c r="BI305" i="2"/>
  <c r="BH305" i="2"/>
  <c r="BG305" i="2"/>
  <c r="BE305" i="2"/>
  <c r="T305" i="2"/>
  <c r="T304" i="2" s="1"/>
  <c r="R305" i="2"/>
  <c r="R304" i="2" s="1"/>
  <c r="P305" i="2"/>
  <c r="P304" i="2" s="1"/>
  <c r="BI298" i="2"/>
  <c r="BH298" i="2"/>
  <c r="BG298" i="2"/>
  <c r="BE298" i="2"/>
  <c r="T298" i="2"/>
  <c r="R298" i="2"/>
  <c r="P298" i="2"/>
  <c r="BI294" i="2"/>
  <c r="BH294" i="2"/>
  <c r="BG294" i="2"/>
  <c r="BE294" i="2"/>
  <c r="T294" i="2"/>
  <c r="R294" i="2"/>
  <c r="P294" i="2"/>
  <c r="BI290" i="2"/>
  <c r="BH290" i="2"/>
  <c r="BG290" i="2"/>
  <c r="BE290" i="2"/>
  <c r="T290" i="2"/>
  <c r="R290" i="2"/>
  <c r="P290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5" i="2"/>
  <c r="BH275" i="2"/>
  <c r="BG275" i="2"/>
  <c r="BE275" i="2"/>
  <c r="T275" i="2"/>
  <c r="R275" i="2"/>
  <c r="P275" i="2"/>
  <c r="BI256" i="2"/>
  <c r="BH256" i="2"/>
  <c r="BG256" i="2"/>
  <c r="BE256" i="2"/>
  <c r="T256" i="2"/>
  <c r="R256" i="2"/>
  <c r="P256" i="2"/>
  <c r="BI251" i="2"/>
  <c r="BH251" i="2"/>
  <c r="BG251" i="2"/>
  <c r="BE251" i="2"/>
  <c r="T251" i="2"/>
  <c r="R251" i="2"/>
  <c r="P251" i="2"/>
  <c r="BI245" i="2"/>
  <c r="BH245" i="2"/>
  <c r="BG245" i="2"/>
  <c r="BE245" i="2"/>
  <c r="T245" i="2"/>
  <c r="R245" i="2"/>
  <c r="P245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30" i="2"/>
  <c r="BH230" i="2"/>
  <c r="BG230" i="2"/>
  <c r="BE230" i="2"/>
  <c r="T230" i="2"/>
  <c r="R230" i="2"/>
  <c r="P230" i="2"/>
  <c r="BI225" i="2"/>
  <c r="BH225" i="2"/>
  <c r="BG225" i="2"/>
  <c r="BE225" i="2"/>
  <c r="T225" i="2"/>
  <c r="R225" i="2"/>
  <c r="P225" i="2"/>
  <c r="BI222" i="2"/>
  <c r="BH222" i="2"/>
  <c r="BG222" i="2"/>
  <c r="BE222" i="2"/>
  <c r="T222" i="2"/>
  <c r="R222" i="2"/>
  <c r="P222" i="2"/>
  <c r="BI218" i="2"/>
  <c r="BH218" i="2"/>
  <c r="BG218" i="2"/>
  <c r="BE218" i="2"/>
  <c r="T218" i="2"/>
  <c r="R218" i="2"/>
  <c r="P218" i="2"/>
  <c r="BI213" i="2"/>
  <c r="BH213" i="2"/>
  <c r="BG213" i="2"/>
  <c r="BE213" i="2"/>
  <c r="T213" i="2"/>
  <c r="R213" i="2"/>
  <c r="P213" i="2"/>
  <c r="BI208" i="2"/>
  <c r="BH208" i="2"/>
  <c r="BG208" i="2"/>
  <c r="BE208" i="2"/>
  <c r="T208" i="2"/>
  <c r="R208" i="2"/>
  <c r="P208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88" i="2"/>
  <c r="BH188" i="2"/>
  <c r="BG188" i="2"/>
  <c r="BE188" i="2"/>
  <c r="T188" i="2"/>
  <c r="R188" i="2"/>
  <c r="P188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4" i="2"/>
  <c r="BH174" i="2"/>
  <c r="BG174" i="2"/>
  <c r="BE174" i="2"/>
  <c r="T174" i="2"/>
  <c r="R174" i="2"/>
  <c r="P174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7" i="2"/>
  <c r="BH147" i="2"/>
  <c r="BG147" i="2"/>
  <c r="BE147" i="2"/>
  <c r="T147" i="2"/>
  <c r="R147" i="2"/>
  <c r="P147" i="2"/>
  <c r="BI141" i="2"/>
  <c r="BH141" i="2"/>
  <c r="BG141" i="2"/>
  <c r="BE141" i="2"/>
  <c r="T141" i="2"/>
  <c r="R141" i="2"/>
  <c r="P141" i="2"/>
  <c r="BI137" i="2"/>
  <c r="BH137" i="2"/>
  <c r="BG137" i="2"/>
  <c r="BE137" i="2"/>
  <c r="T137" i="2"/>
  <c r="R137" i="2"/>
  <c r="P137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7" i="2"/>
  <c r="BH127" i="2"/>
  <c r="BG127" i="2"/>
  <c r="BE127" i="2"/>
  <c r="T127" i="2"/>
  <c r="R127" i="2"/>
  <c r="P127" i="2"/>
  <c r="BI122" i="2"/>
  <c r="BH122" i="2"/>
  <c r="BG122" i="2"/>
  <c r="BE122" i="2"/>
  <c r="T122" i="2"/>
  <c r="R122" i="2"/>
  <c r="P122" i="2"/>
  <c r="BI120" i="2"/>
  <c r="BH120" i="2"/>
  <c r="BG120" i="2"/>
  <c r="BE120" i="2"/>
  <c r="T120" i="2"/>
  <c r="R120" i="2"/>
  <c r="P120" i="2"/>
  <c r="BI116" i="2"/>
  <c r="BH116" i="2"/>
  <c r="BG116" i="2"/>
  <c r="BE116" i="2"/>
  <c r="T116" i="2"/>
  <c r="R116" i="2"/>
  <c r="P116" i="2"/>
  <c r="BI111" i="2"/>
  <c r="BH111" i="2"/>
  <c r="BG111" i="2"/>
  <c r="BE111" i="2"/>
  <c r="T111" i="2"/>
  <c r="R111" i="2"/>
  <c r="P111" i="2"/>
  <c r="BI106" i="2"/>
  <c r="BH106" i="2"/>
  <c r="BG106" i="2"/>
  <c r="BE106" i="2"/>
  <c r="T106" i="2"/>
  <c r="R106" i="2"/>
  <c r="P106" i="2"/>
  <c r="J99" i="2"/>
  <c r="F99" i="2"/>
  <c r="F97" i="2"/>
  <c r="E95" i="2"/>
  <c r="J58" i="2"/>
  <c r="F58" i="2"/>
  <c r="F56" i="2"/>
  <c r="E54" i="2"/>
  <c r="J26" i="2"/>
  <c r="E26" i="2"/>
  <c r="J100" i="2" s="1"/>
  <c r="J25" i="2"/>
  <c r="J20" i="2"/>
  <c r="E20" i="2"/>
  <c r="F100" i="2" s="1"/>
  <c r="J19" i="2"/>
  <c r="J14" i="2"/>
  <c r="J97" i="2" s="1"/>
  <c r="E7" i="2"/>
  <c r="E91" i="2" s="1"/>
  <c r="L52" i="1"/>
  <c r="AM52" i="1"/>
  <c r="AM51" i="1"/>
  <c r="L51" i="1"/>
  <c r="AM49" i="1"/>
  <c r="L49" i="1"/>
  <c r="L47" i="1"/>
  <c r="L46" i="1"/>
  <c r="J137" i="2"/>
  <c r="J557" i="2"/>
  <c r="J485" i="2"/>
  <c r="BK251" i="2"/>
  <c r="BK95" i="5"/>
  <c r="J109" i="6"/>
  <c r="J93" i="7"/>
  <c r="J554" i="2"/>
  <c r="BK478" i="2"/>
  <c r="BK320" i="2"/>
  <c r="J374" i="2"/>
  <c r="J94" i="3"/>
  <c r="BK97" i="4"/>
  <c r="J107" i="6"/>
  <c r="J88" i="7"/>
  <c r="BK122" i="2"/>
  <c r="BK435" i="2"/>
  <c r="J346" i="2"/>
  <c r="J358" i="2"/>
  <c r="J369" i="2"/>
  <c r="J115" i="3"/>
  <c r="J89" i="5"/>
  <c r="J98" i="6"/>
  <c r="J559" i="2"/>
  <c r="J412" i="2"/>
  <c r="BK137" i="2"/>
  <c r="J208" i="2"/>
  <c r="J116" i="2"/>
  <c r="J110" i="3"/>
  <c r="J95" i="5"/>
  <c r="J106" i="6"/>
  <c r="J105" i="7"/>
  <c r="J174" i="2"/>
  <c r="J235" i="2"/>
  <c r="J552" i="2"/>
  <c r="J275" i="2"/>
  <c r="J480" i="2"/>
  <c r="BK493" i="2"/>
  <c r="BK116" i="3"/>
  <c r="J95" i="4"/>
  <c r="BK93" i="5"/>
  <c r="BK99" i="6"/>
  <c r="J91" i="7"/>
  <c r="BK164" i="2"/>
  <c r="J286" i="2"/>
  <c r="BK179" i="2"/>
  <c r="J218" i="2"/>
  <c r="J487" i="2"/>
  <c r="J113" i="3"/>
  <c r="BK109" i="3"/>
  <c r="BK98" i="4"/>
  <c r="J90" i="5"/>
  <c r="J118" i="6"/>
  <c r="J110" i="6"/>
  <c r="BK239" i="2"/>
  <c r="BK363" i="2"/>
  <c r="BK151" i="2"/>
  <c r="J109" i="3"/>
  <c r="BK106" i="3"/>
  <c r="J97" i="5"/>
  <c r="J91" i="6"/>
  <c r="J545" i="2"/>
  <c r="J290" i="2"/>
  <c r="BK305" i="2"/>
  <c r="J507" i="2"/>
  <c r="J495" i="2"/>
  <c r="BK93" i="3"/>
  <c r="J94" i="5"/>
  <c r="BK119" i="6"/>
  <c r="BK88" i="7"/>
  <c r="BK245" i="2"/>
  <c r="J251" i="2"/>
  <c r="J120" i="2"/>
  <c r="J523" i="2"/>
  <c r="BK598" i="2"/>
  <c r="J110" i="4"/>
  <c r="J111" i="6"/>
  <c r="J103" i="7"/>
  <c r="BK178" i="2"/>
  <c r="BK412" i="2"/>
  <c r="J326" i="2"/>
  <c r="J129" i="2"/>
  <c r="J122" i="2"/>
  <c r="BK94" i="3"/>
  <c r="J93" i="3"/>
  <c r="J102" i="6"/>
  <c r="BK96" i="7"/>
  <c r="J179" i="2"/>
  <c r="BK374" i="2"/>
  <c r="BK154" i="2"/>
  <c r="J305" i="2"/>
  <c r="J225" i="2"/>
  <c r="BK119" i="3"/>
  <c r="J98" i="4"/>
  <c r="BK118" i="6"/>
  <c r="BK91" i="7"/>
  <c r="BK509" i="2"/>
  <c r="J538" i="2"/>
  <c r="J127" i="2"/>
  <c r="BK198" i="2"/>
  <c r="J98" i="3"/>
  <c r="BK99" i="4"/>
  <c r="J108" i="6"/>
  <c r="BK111" i="6"/>
  <c r="BK340" i="2"/>
  <c r="J455" i="2"/>
  <c r="BK454" i="2"/>
  <c r="BK203" i="2"/>
  <c r="BK230" i="2"/>
  <c r="J377" i="2"/>
  <c r="J123" i="3"/>
  <c r="BK94" i="5"/>
  <c r="BK89" i="6"/>
  <c r="BK94" i="6"/>
  <c r="BK523" i="2"/>
  <c r="J222" i="2"/>
  <c r="BK133" i="2"/>
  <c r="BK593" i="2"/>
  <c r="J393" i="2"/>
  <c r="BK517" i="2"/>
  <c r="J133" i="2"/>
  <c r="J104" i="3"/>
  <c r="J111" i="4"/>
  <c r="BK121" i="6"/>
  <c r="BK97" i="6"/>
  <c r="J106" i="7"/>
  <c r="BK311" i="2"/>
  <c r="BK218" i="2"/>
  <c r="BK399" i="2"/>
  <c r="J500" i="2"/>
  <c r="BK615" i="2"/>
  <c r="J112" i="3"/>
  <c r="BK107" i="4"/>
  <c r="BK92" i="5"/>
  <c r="BK105" i="6"/>
  <c r="BK280" i="2"/>
  <c r="BK458" i="2"/>
  <c r="BK529" i="2"/>
  <c r="J335" i="2"/>
  <c r="J121" i="3"/>
  <c r="J124" i="3"/>
  <c r="J101" i="5"/>
  <c r="BK92" i="6"/>
  <c r="BK315" i="2"/>
  <c r="BK420" i="2"/>
  <c r="BK309" i="2"/>
  <c r="BK489" i="2"/>
  <c r="BK110" i="6"/>
  <c r="BK106" i="7"/>
  <c r="BK464" i="2"/>
  <c r="BK346" i="2"/>
  <c r="J439" i="2"/>
  <c r="J454" i="2"/>
  <c r="J111" i="2"/>
  <c r="J92" i="5"/>
  <c r="BK122" i="6"/>
  <c r="J517" i="2"/>
  <c r="J311" i="2"/>
  <c r="BK590" i="2"/>
  <c r="BK123" i="3"/>
  <c r="J96" i="5"/>
  <c r="J410" i="2"/>
  <c r="BK290" i="2"/>
  <c r="J245" i="2"/>
  <c r="J333" i="2"/>
  <c r="J106" i="3"/>
  <c r="J91" i="4"/>
  <c r="J121" i="6"/>
  <c r="J448" i="2"/>
  <c r="BK512" i="2"/>
  <c r="BK333" i="2"/>
  <c r="BK318" i="2"/>
  <c r="J230" i="2"/>
  <c r="J91" i="3"/>
  <c r="BK111" i="4"/>
  <c r="BK103" i="6"/>
  <c r="BK100" i="6"/>
  <c r="BK120" i="2"/>
  <c r="BK375" i="2"/>
  <c r="BK321" i="2"/>
  <c r="BK588" i="2"/>
  <c r="BK124" i="3"/>
  <c r="J111" i="3"/>
  <c r="J100" i="5"/>
  <c r="BK95" i="6"/>
  <c r="J467" i="2"/>
  <c r="J431" i="2"/>
  <c r="J463" i="2"/>
  <c r="J315" i="2"/>
  <c r="J97" i="3"/>
  <c r="BK97" i="5"/>
  <c r="BK93" i="7"/>
  <c r="BK439" i="2"/>
  <c r="J154" i="2"/>
  <c r="J409" i="2"/>
  <c r="J103" i="3"/>
  <c r="J107" i="3"/>
  <c r="J98" i="5"/>
  <c r="BK114" i="6"/>
  <c r="J458" i="2"/>
  <c r="J280" i="2"/>
  <c r="BK147" i="2"/>
  <c r="BK111" i="2"/>
  <c r="BK96" i="5"/>
  <c r="J96" i="6"/>
  <c r="BK282" i="2"/>
  <c r="BK410" i="2"/>
  <c r="BK505" i="2"/>
  <c r="J509" i="2"/>
  <c r="J600" i="2"/>
  <c r="J95" i="3"/>
  <c r="J93" i="5"/>
  <c r="BK96" i="6"/>
  <c r="BK377" i="2"/>
  <c r="BK371" i="2"/>
  <c r="J617" i="2"/>
  <c r="J102" i="3"/>
  <c r="J105" i="6"/>
  <c r="BK487" i="2"/>
  <c r="BK538" i="2"/>
  <c r="J388" i="2"/>
  <c r="BK577" i="2"/>
  <c r="BK115" i="3"/>
  <c r="J99" i="5"/>
  <c r="J117" i="6"/>
  <c r="BK235" i="2"/>
  <c r="BK116" i="2"/>
  <c r="J583" i="2"/>
  <c r="BK552" i="2"/>
  <c r="BK617" i="2"/>
  <c r="J101" i="3"/>
  <c r="J105" i="3"/>
  <c r="BK101" i="5"/>
  <c r="BK107" i="6"/>
  <c r="J96" i="7"/>
  <c r="J367" i="2"/>
  <c r="BK380" i="2"/>
  <c r="BK540" i="2"/>
  <c r="BK199" i="2"/>
  <c r="AS57" i="1"/>
  <c r="BK106" i="6"/>
  <c r="J512" i="2"/>
  <c r="J164" i="2"/>
  <c r="J340" i="2"/>
  <c r="BK453" i="2"/>
  <c r="BK93" i="4"/>
  <c r="J123" i="6"/>
  <c r="BK500" i="2"/>
  <c r="J478" i="2"/>
  <c r="J423" i="2"/>
  <c r="BK294" i="2"/>
  <c r="BK114" i="3"/>
  <c r="J113" i="4"/>
  <c r="J89" i="6"/>
  <c r="BK532" i="2"/>
  <c r="BK423" i="2"/>
  <c r="J372" i="2"/>
  <c r="BK166" i="2"/>
  <c r="BK105" i="3"/>
  <c r="BK112" i="4"/>
  <c r="BK115" i="6"/>
  <c r="J298" i="2"/>
  <c r="J309" i="2"/>
  <c r="J590" i="2"/>
  <c r="BK201" i="2"/>
  <c r="BK195" i="2"/>
  <c r="J120" i="3"/>
  <c r="BK95" i="4"/>
  <c r="J114" i="6"/>
  <c r="J95" i="6"/>
  <c r="BK409" i="2"/>
  <c r="BK358" i="2"/>
  <c r="BK328" i="2"/>
  <c r="J615" i="2"/>
  <c r="BK92" i="3"/>
  <c r="BK98" i="5"/>
  <c r="J101" i="6"/>
  <c r="BK472" i="2"/>
  <c r="BK372" i="2"/>
  <c r="BK404" i="2"/>
  <c r="J398" i="2"/>
  <c r="J443" i="2"/>
  <c r="J598" i="2"/>
  <c r="BK101" i="3"/>
  <c r="BK102" i="3"/>
  <c r="J99" i="4"/>
  <c r="BK89" i="5"/>
  <c r="BK88" i="6"/>
  <c r="J489" i="2"/>
  <c r="BK467" i="2"/>
  <c r="J505" i="2"/>
  <c r="BK188" i="2"/>
  <c r="J371" i="2"/>
  <c r="BK104" i="3"/>
  <c r="BK120" i="3"/>
  <c r="J101" i="4"/>
  <c r="BK90" i="5"/>
  <c r="J88" i="6"/>
  <c r="BK103" i="7"/>
  <c r="J349" i="2"/>
  <c r="J203" i="2"/>
  <c r="BK455" i="2"/>
  <c r="J199" i="2"/>
  <c r="BK97" i="3"/>
  <c r="BK99" i="5"/>
  <c r="BK91" i="6"/>
  <c r="BK443" i="2"/>
  <c r="J195" i="2"/>
  <c r="BK583" i="2"/>
  <c r="BK127" i="2"/>
  <c r="BK91" i="3"/>
  <c r="J90" i="6"/>
  <c r="BK105" i="7"/>
  <c r="J363" i="2"/>
  <c r="BK208" i="2"/>
  <c r="J316" i="2"/>
  <c r="J404" i="2"/>
  <c r="J116" i="3"/>
  <c r="BK120" i="6"/>
  <c r="J119" i="6"/>
  <c r="BK326" i="2"/>
  <c r="J375" i="2"/>
  <c r="J147" i="2"/>
  <c r="BK213" i="2"/>
  <c r="J200" i="2"/>
  <c r="BK107" i="3"/>
  <c r="J99" i="3"/>
  <c r="BK91" i="5"/>
  <c r="BK102" i="6"/>
  <c r="BK485" i="2"/>
  <c r="J579" i="2"/>
  <c r="J532" i="2"/>
  <c r="J420" i="2"/>
  <c r="J131" i="2"/>
  <c r="BK103" i="3"/>
  <c r="BK101" i="4"/>
  <c r="BK98" i="6"/>
  <c r="J321" i="2"/>
  <c r="J213" i="2"/>
  <c r="J416" i="2"/>
  <c r="J547" i="2"/>
  <c r="BK99" i="3"/>
  <c r="J104" i="4"/>
  <c r="J103" i="6"/>
  <c r="J577" i="2"/>
  <c r="BK286" i="2"/>
  <c r="J239" i="2"/>
  <c r="BK141" i="2"/>
  <c r="BK298" i="2"/>
  <c r="J593" i="2"/>
  <c r="J178" i="2"/>
  <c r="BK117" i="3"/>
  <c r="J114" i="3"/>
  <c r="J97" i="4"/>
  <c r="BK104" i="6"/>
  <c r="J115" i="6"/>
  <c r="J99" i="7"/>
  <c r="J318" i="2"/>
  <c r="BK427" i="2"/>
  <c r="J353" i="2"/>
  <c r="BK480" i="2"/>
  <c r="BK416" i="2"/>
  <c r="BK174" i="2"/>
  <c r="J119" i="3"/>
  <c r="BK91" i="4"/>
  <c r="J88" i="5"/>
  <c r="BK108" i="6"/>
  <c r="J93" i="6"/>
  <c r="J141" i="2"/>
  <c r="BK547" i="2"/>
  <c r="BK559" i="2"/>
  <c r="BK156" i="2"/>
  <c r="J96" i="3"/>
  <c r="BK113" i="4"/>
  <c r="J92" i="6"/>
  <c r="BK109" i="6"/>
  <c r="BK369" i="2"/>
  <c r="BK367" i="2"/>
  <c r="BK222" i="2"/>
  <c r="BK600" i="2"/>
  <c r="J92" i="3"/>
  <c r="BK110" i="3"/>
  <c r="J120" i="6"/>
  <c r="J113" i="6"/>
  <c r="J435" i="2"/>
  <c r="BK463" i="2"/>
  <c r="J328" i="2"/>
  <c r="BK100" i="5"/>
  <c r="BK123" i="6"/>
  <c r="J399" i="2"/>
  <c r="BK131" i="2"/>
  <c r="BK106" i="2"/>
  <c r="BK567" i="2"/>
  <c r="J107" i="4"/>
  <c r="J112" i="6"/>
  <c r="BK353" i="2"/>
  <c r="BK569" i="2"/>
  <c r="BK557" i="2"/>
  <c r="J117" i="3"/>
  <c r="J91" i="5"/>
  <c r="BK90" i="6"/>
  <c r="J156" i="2"/>
  <c r="BK448" i="2"/>
  <c r="BK275" i="2"/>
  <c r="BK112" i="3"/>
  <c r="J99" i="6"/>
  <c r="BK388" i="2"/>
  <c r="J342" i="2"/>
  <c r="BK393" i="2"/>
  <c r="BK129" i="2"/>
  <c r="BK113" i="3"/>
  <c r="BK88" i="5"/>
  <c r="BK112" i="6"/>
  <c r="BK284" i="2"/>
  <c r="J201" i="2"/>
  <c r="BK335" i="2"/>
  <c r="BK316" i="2"/>
  <c r="BK98" i="3"/>
  <c r="BK109" i="4"/>
  <c r="J97" i="6"/>
  <c r="J384" i="2"/>
  <c r="BK431" i="2"/>
  <c r="BK225" i="2"/>
  <c r="J588" i="2"/>
  <c r="BK121" i="3"/>
  <c r="J100" i="6"/>
  <c r="J151" i="2"/>
  <c r="J567" i="2"/>
  <c r="J188" i="2"/>
  <c r="J93" i="4"/>
  <c r="J104" i="6"/>
  <c r="J493" i="2"/>
  <c r="J569" i="2"/>
  <c r="J284" i="2"/>
  <c r="J112" i="4"/>
  <c r="BK117" i="6"/>
  <c r="BK507" i="2"/>
  <c r="J529" i="2"/>
  <c r="BK554" i="2"/>
  <c r="J320" i="2"/>
  <c r="J118" i="3"/>
  <c r="BK113" i="6"/>
  <c r="J540" i="2"/>
  <c r="J198" i="2"/>
  <c r="BK495" i="2"/>
  <c r="BK111" i="3"/>
  <c r="BK100" i="4"/>
  <c r="BK93" i="6"/>
  <c r="BK200" i="2"/>
  <c r="J427" i="2"/>
  <c r="J464" i="2"/>
  <c r="J106" i="2"/>
  <c r="J100" i="4"/>
  <c r="BK99" i="7"/>
  <c r="BK579" i="2"/>
  <c r="J256" i="2"/>
  <c r="J166" i="2"/>
  <c r="BK384" i="2"/>
  <c r="BK118" i="3"/>
  <c r="BK104" i="4"/>
  <c r="J94" i="6"/>
  <c r="J453" i="2"/>
  <c r="J294" i="2"/>
  <c r="BK398" i="2"/>
  <c r="J282" i="2"/>
  <c r="BK95" i="3"/>
  <c r="BK110" i="4"/>
  <c r="BK101" i="6"/>
  <c r="J116" i="6"/>
  <c r="J472" i="2"/>
  <c r="BK545" i="2"/>
  <c r="J380" i="2"/>
  <c r="BK96" i="3"/>
  <c r="J122" i="6"/>
  <c r="BK349" i="2"/>
  <c r="BK342" i="2"/>
  <c r="BK256" i="2"/>
  <c r="J109" i="4"/>
  <c r="BK116" i="6"/>
  <c r="U86" i="6" l="1"/>
  <c r="U86" i="5"/>
  <c r="U89" i="3"/>
  <c r="U103" i="2"/>
  <c r="R197" i="2"/>
  <c r="T327" i="2"/>
  <c r="P466" i="2"/>
  <c r="R556" i="2"/>
  <c r="P108" i="3"/>
  <c r="R105" i="2"/>
  <c r="P197" i="2"/>
  <c r="P281" i="2"/>
  <c r="BK327" i="2"/>
  <c r="J327" i="2"/>
  <c r="J75" i="2" s="1"/>
  <c r="BK457" i="2"/>
  <c r="J457" i="2"/>
  <c r="J77" i="2"/>
  <c r="R457" i="2"/>
  <c r="T511" i="2"/>
  <c r="T592" i="2"/>
  <c r="P90" i="3"/>
  <c r="R108" i="3"/>
  <c r="R122" i="3"/>
  <c r="T90" i="4"/>
  <c r="P108" i="4"/>
  <c r="P89" i="4" s="1"/>
  <c r="AU60" i="1" s="1"/>
  <c r="P87" i="5"/>
  <c r="P86" i="5"/>
  <c r="AU61" i="1" s="1"/>
  <c r="T87" i="6"/>
  <c r="T86" i="6" s="1"/>
  <c r="P105" i="2"/>
  <c r="T119" i="2"/>
  <c r="BK281" i="2"/>
  <c r="J281" i="2" s="1"/>
  <c r="J68" i="2" s="1"/>
  <c r="T310" i="2"/>
  <c r="P317" i="2"/>
  <c r="T422" i="2"/>
  <c r="T457" i="2"/>
  <c r="R511" i="2"/>
  <c r="R592" i="2"/>
  <c r="T90" i="3"/>
  <c r="R100" i="3"/>
  <c r="R89" i="3" s="1"/>
  <c r="T122" i="3"/>
  <c r="R90" i="4"/>
  <c r="T108" i="4"/>
  <c r="T87" i="5"/>
  <c r="T86" i="5"/>
  <c r="R87" i="6"/>
  <c r="R86" i="6" s="1"/>
  <c r="P119" i="2"/>
  <c r="P104" i="2" s="1"/>
  <c r="P327" i="2"/>
  <c r="BK466" i="2"/>
  <c r="J466" i="2" s="1"/>
  <c r="J78" i="2" s="1"/>
  <c r="BK556" i="2"/>
  <c r="J556" i="2" s="1"/>
  <c r="J80" i="2" s="1"/>
  <c r="BK108" i="3"/>
  <c r="J108" i="3"/>
  <c r="J66" i="3" s="1"/>
  <c r="P90" i="4"/>
  <c r="R108" i="4"/>
  <c r="P90" i="7"/>
  <c r="BK105" i="2"/>
  <c r="J105" i="2"/>
  <c r="J65" i="2" s="1"/>
  <c r="R119" i="2"/>
  <c r="R327" i="2"/>
  <c r="R466" i="2"/>
  <c r="P556" i="2"/>
  <c r="BK90" i="3"/>
  <c r="J90" i="3" s="1"/>
  <c r="J64" i="3" s="1"/>
  <c r="BK100" i="3"/>
  <c r="J100" i="3" s="1"/>
  <c r="J65" i="3" s="1"/>
  <c r="BK122" i="3"/>
  <c r="J122" i="3" s="1"/>
  <c r="J67" i="3" s="1"/>
  <c r="BK87" i="6"/>
  <c r="J87" i="6"/>
  <c r="J64" i="6" s="1"/>
  <c r="BK197" i="2"/>
  <c r="J197" i="2"/>
  <c r="J67" i="2"/>
  <c r="T281" i="2"/>
  <c r="BK310" i="2"/>
  <c r="J310" i="2" s="1"/>
  <c r="J72" i="2" s="1"/>
  <c r="T317" i="2"/>
  <c r="R422" i="2"/>
  <c r="BK511" i="2"/>
  <c r="J511" i="2"/>
  <c r="J79" i="2" s="1"/>
  <c r="BK592" i="2"/>
  <c r="J592" i="2" s="1"/>
  <c r="J81" i="2" s="1"/>
  <c r="P100" i="3"/>
  <c r="P122" i="3"/>
  <c r="R87" i="5"/>
  <c r="R86" i="5"/>
  <c r="T90" i="7"/>
  <c r="BK102" i="7"/>
  <c r="J102" i="7" s="1"/>
  <c r="J65" i="7" s="1"/>
  <c r="P102" i="7"/>
  <c r="BK119" i="2"/>
  <c r="R281" i="2"/>
  <c r="R310" i="2"/>
  <c r="R317" i="2"/>
  <c r="P422" i="2"/>
  <c r="P457" i="2"/>
  <c r="P511" i="2"/>
  <c r="P592" i="2"/>
  <c r="T108" i="3"/>
  <c r="BK87" i="5"/>
  <c r="BK86" i="5"/>
  <c r="J86" i="5" s="1"/>
  <c r="P87" i="6"/>
  <c r="P86" i="6"/>
  <c r="AU62" i="1" s="1"/>
  <c r="BK90" i="7"/>
  <c r="J90" i="7" s="1"/>
  <c r="J62" i="7" s="1"/>
  <c r="R102" i="7"/>
  <c r="T105" i="2"/>
  <c r="T197" i="2"/>
  <c r="P310" i="2"/>
  <c r="BK317" i="2"/>
  <c r="J317" i="2"/>
  <c r="J73" i="2" s="1"/>
  <c r="BK422" i="2"/>
  <c r="J422" i="2" s="1"/>
  <c r="J76" i="2" s="1"/>
  <c r="T466" i="2"/>
  <c r="T556" i="2"/>
  <c r="R90" i="3"/>
  <c r="T100" i="3"/>
  <c r="BK90" i="4"/>
  <c r="BK89" i="4" s="1"/>
  <c r="J89" i="4" s="1"/>
  <c r="J32" i="4" s="1"/>
  <c r="BK108" i="4"/>
  <c r="J108" i="4" s="1"/>
  <c r="J67" i="4" s="1"/>
  <c r="R90" i="7"/>
  <c r="R86" i="7" s="1"/>
  <c r="R85" i="7" s="1"/>
  <c r="T102" i="7"/>
  <c r="BK304" i="2"/>
  <c r="J304" i="2" s="1"/>
  <c r="J69" i="2" s="1"/>
  <c r="BK325" i="2"/>
  <c r="J325" i="2"/>
  <c r="J74" i="2" s="1"/>
  <c r="BK87" i="7"/>
  <c r="J87" i="7" s="1"/>
  <c r="J61" i="7" s="1"/>
  <c r="BK308" i="2"/>
  <c r="J308" i="2" s="1"/>
  <c r="J71" i="2" s="1"/>
  <c r="BK103" i="4"/>
  <c r="J103" i="4"/>
  <c r="J65" i="4"/>
  <c r="BK106" i="4"/>
  <c r="J106" i="4"/>
  <c r="J66" i="4" s="1"/>
  <c r="BK95" i="7"/>
  <c r="J95" i="7" s="1"/>
  <c r="J63" i="7" s="1"/>
  <c r="BK98" i="7"/>
  <c r="J98" i="7"/>
  <c r="J64" i="7" s="1"/>
  <c r="J82" i="7"/>
  <c r="BF99" i="7"/>
  <c r="F55" i="7"/>
  <c r="BF105" i="7"/>
  <c r="J79" i="7"/>
  <c r="E48" i="7"/>
  <c r="BF88" i="7"/>
  <c r="BF91" i="7"/>
  <c r="BK86" i="6"/>
  <c r="J86" i="6" s="1"/>
  <c r="J32" i="6" s="1"/>
  <c r="BF106" i="7"/>
  <c r="BF93" i="7"/>
  <c r="BF96" i="7"/>
  <c r="BF103" i="7"/>
  <c r="BF90" i="6"/>
  <c r="BF97" i="6"/>
  <c r="BF98" i="6"/>
  <c r="BF102" i="6"/>
  <c r="BF110" i="6"/>
  <c r="J59" i="6"/>
  <c r="BF91" i="6"/>
  <c r="BF100" i="6"/>
  <c r="BF113" i="6"/>
  <c r="J87" i="5"/>
  <c r="J64" i="5"/>
  <c r="J56" i="6"/>
  <c r="BF105" i="6"/>
  <c r="BF107" i="6"/>
  <c r="BF109" i="6"/>
  <c r="BF96" i="6"/>
  <c r="BF103" i="6"/>
  <c r="BF106" i="6"/>
  <c r="BF114" i="6"/>
  <c r="BF123" i="6"/>
  <c r="BF92" i="6"/>
  <c r="BF116" i="6"/>
  <c r="BF119" i="6"/>
  <c r="BF121" i="6"/>
  <c r="F59" i="6"/>
  <c r="BF94" i="6"/>
  <c r="BF95" i="6"/>
  <c r="BF99" i="6"/>
  <c r="BF118" i="6"/>
  <c r="BF120" i="6"/>
  <c r="BF93" i="6"/>
  <c r="BF101" i="6"/>
  <c r="BF104" i="6"/>
  <c r="BF108" i="6"/>
  <c r="BF111" i="6"/>
  <c r="BF115" i="6"/>
  <c r="BF122" i="6"/>
  <c r="E50" i="6"/>
  <c r="BF88" i="6"/>
  <c r="BF89" i="6"/>
  <c r="BF112" i="6"/>
  <c r="BF117" i="6"/>
  <c r="J56" i="5"/>
  <c r="E74" i="5"/>
  <c r="BF91" i="5"/>
  <c r="BF94" i="5"/>
  <c r="BF90" i="5"/>
  <c r="J59" i="5"/>
  <c r="BF88" i="5"/>
  <c r="BF89" i="5"/>
  <c r="BF93" i="5"/>
  <c r="BF97" i="5"/>
  <c r="BF101" i="5"/>
  <c r="F59" i="5"/>
  <c r="BF99" i="5"/>
  <c r="BF100" i="5"/>
  <c r="BF95" i="5"/>
  <c r="BF92" i="5"/>
  <c r="BF96" i="5"/>
  <c r="BF98" i="5"/>
  <c r="J83" i="4"/>
  <c r="BF110" i="4"/>
  <c r="BF95" i="4"/>
  <c r="J59" i="4"/>
  <c r="BF93" i="4"/>
  <c r="BF97" i="4"/>
  <c r="BF99" i="4"/>
  <c r="BF104" i="4"/>
  <c r="F59" i="4"/>
  <c r="BF113" i="4"/>
  <c r="BF91" i="4"/>
  <c r="BF100" i="4"/>
  <c r="BF107" i="4"/>
  <c r="BF98" i="4"/>
  <c r="BF109" i="4"/>
  <c r="BF111" i="4"/>
  <c r="E50" i="4"/>
  <c r="BF101" i="4"/>
  <c r="BF112" i="4"/>
  <c r="J119" i="2"/>
  <c r="J66" i="2"/>
  <c r="J83" i="3"/>
  <c r="J86" i="3"/>
  <c r="BF95" i="3"/>
  <c r="BF107" i="3"/>
  <c r="BF115" i="3"/>
  <c r="BF116" i="3"/>
  <c r="BF117" i="3"/>
  <c r="BF101" i="3"/>
  <c r="BF103" i="3"/>
  <c r="BF105" i="3"/>
  <c r="BF111" i="3"/>
  <c r="BF114" i="3"/>
  <c r="BF121" i="3"/>
  <c r="E50" i="3"/>
  <c r="BF104" i="3"/>
  <c r="BF106" i="3"/>
  <c r="BF110" i="3"/>
  <c r="BF118" i="3"/>
  <c r="BF91" i="3"/>
  <c r="BF96" i="3"/>
  <c r="BF97" i="3"/>
  <c r="F59" i="3"/>
  <c r="BF99" i="3"/>
  <c r="BF112" i="3"/>
  <c r="BF93" i="3"/>
  <c r="BF94" i="3"/>
  <c r="BF98" i="3"/>
  <c r="BF102" i="3"/>
  <c r="BF109" i="3"/>
  <c r="BF113" i="3"/>
  <c r="BF119" i="3"/>
  <c r="BF120" i="3"/>
  <c r="BF124" i="3"/>
  <c r="BF92" i="3"/>
  <c r="BF123" i="3"/>
  <c r="BB59" i="1"/>
  <c r="J59" i="2"/>
  <c r="BF116" i="2"/>
  <c r="BF120" i="2"/>
  <c r="BF127" i="2"/>
  <c r="BF141" i="2"/>
  <c r="BF151" i="2"/>
  <c r="BF154" i="2"/>
  <c r="BF201" i="2"/>
  <c r="BF203" i="2"/>
  <c r="BF239" i="2"/>
  <c r="BF290" i="2"/>
  <c r="BF298" i="2"/>
  <c r="BF305" i="2"/>
  <c r="BF409" i="2"/>
  <c r="BF412" i="2"/>
  <c r="BF420" i="2"/>
  <c r="BF435" i="2"/>
  <c r="BF443" i="2"/>
  <c r="BF467" i="2"/>
  <c r="BF472" i="2"/>
  <c r="BF505" i="2"/>
  <c r="BF512" i="2"/>
  <c r="BF538" i="2"/>
  <c r="BF545" i="2"/>
  <c r="BF552" i="2"/>
  <c r="BF554" i="2"/>
  <c r="BF593" i="2"/>
  <c r="BF598" i="2"/>
  <c r="BF600" i="2"/>
  <c r="BF615" i="2"/>
  <c r="BF617" i="2"/>
  <c r="F59" i="2"/>
  <c r="BF256" i="2"/>
  <c r="BF309" i="2"/>
  <c r="BF349" i="2"/>
  <c r="BF374" i="2"/>
  <c r="BF458" i="2"/>
  <c r="BF567" i="2"/>
  <c r="BF569" i="2"/>
  <c r="BF579" i="2"/>
  <c r="BF590" i="2"/>
  <c r="E50" i="2"/>
  <c r="BF106" i="2"/>
  <c r="BF166" i="2"/>
  <c r="BF178" i="2"/>
  <c r="BF230" i="2"/>
  <c r="BF235" i="2"/>
  <c r="BF245" i="2"/>
  <c r="BF316" i="2"/>
  <c r="BF358" i="2"/>
  <c r="BF367" i="2"/>
  <c r="BF375" i="2"/>
  <c r="BF399" i="2"/>
  <c r="BF495" i="2"/>
  <c r="BF507" i="2"/>
  <c r="BF532" i="2"/>
  <c r="BF111" i="2"/>
  <c r="BF133" i="2"/>
  <c r="BF156" i="2"/>
  <c r="BF174" i="2"/>
  <c r="BF199" i="2"/>
  <c r="BF208" i="2"/>
  <c r="BF225" i="2"/>
  <c r="BF275" i="2"/>
  <c r="BF284" i="2"/>
  <c r="BF333" i="2"/>
  <c r="BF335" i="2"/>
  <c r="BF371" i="2"/>
  <c r="BF380" i="2"/>
  <c r="BF431" i="2"/>
  <c r="BF448" i="2"/>
  <c r="BF455" i="2"/>
  <c r="BF478" i="2"/>
  <c r="BF485" i="2"/>
  <c r="BF489" i="2"/>
  <c r="BF509" i="2"/>
  <c r="BF559" i="2"/>
  <c r="BF583" i="2"/>
  <c r="BF131" i="2"/>
  <c r="BF218" i="2"/>
  <c r="BF282" i="2"/>
  <c r="BF286" i="2"/>
  <c r="BF294" i="2"/>
  <c r="BF326" i="2"/>
  <c r="BF454" i="2"/>
  <c r="BF464" i="2"/>
  <c r="BF577" i="2"/>
  <c r="J56" i="2"/>
  <c r="BF122" i="2"/>
  <c r="BF147" i="2"/>
  <c r="BF222" i="2"/>
  <c r="BF251" i="2"/>
  <c r="BF311" i="2"/>
  <c r="BF328" i="2"/>
  <c r="BF346" i="2"/>
  <c r="BF372" i="2"/>
  <c r="BF377" i="2"/>
  <c r="BF384" i="2"/>
  <c r="BF393" i="2"/>
  <c r="BF439" i="2"/>
  <c r="BF453" i="2"/>
  <c r="BF463" i="2"/>
  <c r="BF487" i="2"/>
  <c r="BF523" i="2"/>
  <c r="BF540" i="2"/>
  <c r="BF547" i="2"/>
  <c r="BF557" i="2"/>
  <c r="BF137" i="2"/>
  <c r="BF164" i="2"/>
  <c r="BF179" i="2"/>
  <c r="BF200" i="2"/>
  <c r="BF213" i="2"/>
  <c r="BF280" i="2"/>
  <c r="BF315" i="2"/>
  <c r="BF321" i="2"/>
  <c r="BF340" i="2"/>
  <c r="BF342" i="2"/>
  <c r="BF353" i="2"/>
  <c r="BF363" i="2"/>
  <c r="BF398" i="2"/>
  <c r="BF416" i="2"/>
  <c r="BF423" i="2"/>
  <c r="BF493" i="2"/>
  <c r="BF500" i="2"/>
  <c r="BF129" i="2"/>
  <c r="BF188" i="2"/>
  <c r="BF195" i="2"/>
  <c r="BF198" i="2"/>
  <c r="BF318" i="2"/>
  <c r="BF320" i="2"/>
  <c r="BF369" i="2"/>
  <c r="BF388" i="2"/>
  <c r="BF404" i="2"/>
  <c r="BF410" i="2"/>
  <c r="BF427" i="2"/>
  <c r="BF480" i="2"/>
  <c r="BF517" i="2"/>
  <c r="BF529" i="2"/>
  <c r="BF588" i="2"/>
  <c r="F38" i="3"/>
  <c r="BC59" i="1" s="1"/>
  <c r="F35" i="2"/>
  <c r="AZ58" i="1" s="1"/>
  <c r="J35" i="4"/>
  <c r="AV60" i="1" s="1"/>
  <c r="F39" i="2"/>
  <c r="BD58" i="1" s="1"/>
  <c r="J35" i="5"/>
  <c r="AV61" i="1" s="1"/>
  <c r="F37" i="7"/>
  <c r="BD63" i="1"/>
  <c r="F36" i="7"/>
  <c r="BC63" i="1"/>
  <c r="F37" i="5"/>
  <c r="BB61" i="1" s="1"/>
  <c r="J33" i="7"/>
  <c r="AV63" i="1" s="1"/>
  <c r="F39" i="5"/>
  <c r="BD61" i="1" s="1"/>
  <c r="F35" i="7"/>
  <c r="BB63" i="1" s="1"/>
  <c r="F35" i="3"/>
  <c r="AZ59" i="1" s="1"/>
  <c r="F37" i="2"/>
  <c r="BB58" i="1"/>
  <c r="F37" i="4"/>
  <c r="BB60" i="1"/>
  <c r="F38" i="2"/>
  <c r="BC58" i="1" s="1"/>
  <c r="J35" i="3"/>
  <c r="AV59" i="1"/>
  <c r="F39" i="6"/>
  <c r="BD62" i="1"/>
  <c r="F39" i="4"/>
  <c r="BD60" i="1"/>
  <c r="F38" i="4"/>
  <c r="BC60" i="1" s="1"/>
  <c r="F38" i="5"/>
  <c r="BC61" i="1"/>
  <c r="AS56" i="1"/>
  <c r="F35" i="6"/>
  <c r="AZ62" i="1"/>
  <c r="J35" i="2"/>
  <c r="AV58" i="1" s="1"/>
  <c r="F39" i="3"/>
  <c r="BD59" i="1"/>
  <c r="F33" i="7"/>
  <c r="AZ63" i="1"/>
  <c r="J35" i="6"/>
  <c r="AV62" i="1"/>
  <c r="F35" i="4"/>
  <c r="AZ60" i="1" s="1"/>
  <c r="F35" i="5"/>
  <c r="AZ61" i="1"/>
  <c r="F37" i="6"/>
  <c r="BB62" i="1"/>
  <c r="F38" i="6"/>
  <c r="BC62" i="1"/>
  <c r="J32" i="5" l="1"/>
  <c r="J63" i="5"/>
  <c r="J90" i="4"/>
  <c r="J64" i="4" s="1"/>
  <c r="BK89" i="3"/>
  <c r="J89" i="3" s="1"/>
  <c r="J32" i="3" s="1"/>
  <c r="T86" i="7"/>
  <c r="T85" i="7"/>
  <c r="P86" i="7"/>
  <c r="P85" i="7"/>
  <c r="AU63" i="1" s="1"/>
  <c r="R104" i="2"/>
  <c r="T104" i="2"/>
  <c r="R307" i="2"/>
  <c r="T89" i="3"/>
  <c r="BK104" i="2"/>
  <c r="J104" i="2" s="1"/>
  <c r="J64" i="2" s="1"/>
  <c r="R89" i="4"/>
  <c r="P307" i="2"/>
  <c r="P103" i="2"/>
  <c r="AU58" i="1"/>
  <c r="T307" i="2"/>
  <c r="T89" i="4"/>
  <c r="P89" i="3"/>
  <c r="AU59" i="1"/>
  <c r="BK307" i="2"/>
  <c r="J307" i="2"/>
  <c r="J70" i="2"/>
  <c r="BK86" i="7"/>
  <c r="J86" i="7" s="1"/>
  <c r="J60" i="7" s="1"/>
  <c r="AG62" i="1"/>
  <c r="J63" i="6"/>
  <c r="AG61" i="1"/>
  <c r="AG60" i="1"/>
  <c r="J63" i="4"/>
  <c r="AG59" i="1"/>
  <c r="J63" i="3"/>
  <c r="F36" i="4"/>
  <c r="BA60" i="1" s="1"/>
  <c r="J36" i="6"/>
  <c r="AW62" i="1" s="1"/>
  <c r="AT62" i="1" s="1"/>
  <c r="BC57" i="1"/>
  <c r="F34" i="7"/>
  <c r="BA63" i="1"/>
  <c r="F36" i="6"/>
  <c r="BA62" i="1"/>
  <c r="J34" i="7"/>
  <c r="AW63" i="1"/>
  <c r="AT63" i="1"/>
  <c r="J36" i="4"/>
  <c r="AW60" i="1" s="1"/>
  <c r="AT60" i="1" s="1"/>
  <c r="AN60" i="1" s="1"/>
  <c r="BB57" i="1"/>
  <c r="AX57" i="1" s="1"/>
  <c r="F36" i="3"/>
  <c r="BA59" i="1" s="1"/>
  <c r="BD57" i="1"/>
  <c r="F36" i="5"/>
  <c r="BA61" i="1"/>
  <c r="F36" i="2"/>
  <c r="BA58" i="1" s="1"/>
  <c r="AZ57" i="1"/>
  <c r="AV57" i="1"/>
  <c r="J36" i="2"/>
  <c r="AW58" i="1" s="1"/>
  <c r="AT58" i="1" s="1"/>
  <c r="J36" i="3"/>
  <c r="AW59" i="1" s="1"/>
  <c r="AT59" i="1" s="1"/>
  <c r="J36" i="5"/>
  <c r="AW61" i="1" s="1"/>
  <c r="AT61" i="1" s="1"/>
  <c r="AN61" i="1" s="1"/>
  <c r="AN59" i="1" l="1"/>
  <c r="AN62" i="1"/>
  <c r="T103" i="2"/>
  <c r="R103" i="2"/>
  <c r="BK103" i="2"/>
  <c r="J103" i="2"/>
  <c r="J63" i="2"/>
  <c r="BK85" i="7"/>
  <c r="J85" i="7" s="1"/>
  <c r="J30" i="7" s="1"/>
  <c r="AG63" i="1" s="1"/>
  <c r="J41" i="6"/>
  <c r="J41" i="5"/>
  <c r="J41" i="4"/>
  <c r="J41" i="3"/>
  <c r="BD56" i="1"/>
  <c r="W35" i="1"/>
  <c r="AY57" i="1"/>
  <c r="AU57" i="1"/>
  <c r="AU56" i="1" s="1"/>
  <c r="BA57" i="1"/>
  <c r="BB56" i="1"/>
  <c r="W33" i="1" s="1"/>
  <c r="BC56" i="1"/>
  <c r="AY56" i="1" s="1"/>
  <c r="AZ56" i="1"/>
  <c r="W31" i="1"/>
  <c r="J39" i="7" l="1"/>
  <c r="J59" i="7"/>
  <c r="AN63" i="1"/>
  <c r="J32" i="2"/>
  <c r="AG58" i="1" s="1"/>
  <c r="AG57" i="1" s="1"/>
  <c r="BA56" i="1"/>
  <c r="AW56" i="1" s="1"/>
  <c r="AK32" i="1" s="1"/>
  <c r="W34" i="1"/>
  <c r="AX56" i="1"/>
  <c r="AW57" i="1"/>
  <c r="AT57" i="1" s="1"/>
  <c r="AV56" i="1"/>
  <c r="AK31" i="1" s="1"/>
  <c r="AN57" i="1" l="1"/>
  <c r="AG56" i="1"/>
  <c r="AK26" i="1" s="1"/>
  <c r="AN58" i="1"/>
  <c r="J41" i="2"/>
  <c r="W32" i="1"/>
  <c r="AT56" i="1"/>
  <c r="AN56" i="1" s="1"/>
  <c r="AK37" i="1" l="1"/>
  <c r="AN28" i="1"/>
</calcChain>
</file>

<file path=xl/sharedStrings.xml><?xml version="1.0" encoding="utf-8"?>
<sst xmlns="http://schemas.openxmlformats.org/spreadsheetml/2006/main" count="8172" uniqueCount="1429">
  <si>
    <t>Export Komplet</t>
  </si>
  <si>
    <t>VZ</t>
  </si>
  <si>
    <t>2.0</t>
  </si>
  <si>
    <t>ZAMOK</t>
  </si>
  <si>
    <t>False</t>
  </si>
  <si>
    <t>{e1b11d49-2109-4549-bfe0-8bc54b90f9b0}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</si>
  <si>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</si>
  <si>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</si>
  <si>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</si>
  <si>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</si>
  <si>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</si>
  <si>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</si>
  <si>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</si>
  <si>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</si>
  <si>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2024_01_4_rev03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</si>
  <si>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</si>
  <si>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</si>
  <si>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K Vodojemu 202/5, 15000 Praha 5, b.j.č. 202/3 - revize 3</t>
  </si>
  <si>
    <t>KSO:</t>
  </si>
  <si>
    <t/>
  </si>
  <si>
    <t>CC-CZ:</t>
  </si>
  <si>
    <t>Místo:</t>
  </si>
  <si>
    <t>K Vodojemu 202/5, 15000 Praha 5</t>
  </si>
  <si>
    <t>Datum:</t>
  </si>
  <si>
    <t>2. 5. 2024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</si>
  <si>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</si>
  <si>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</si>
  <si>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</si>
  <si>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</si>
  <si>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</si>
  <si>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</si>
  <si>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</si>
  <si>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</si>
  <si>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</si>
  <si>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</si>
  <si>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</si>
  <si>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</si>
  <si>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</si>
  <si>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</si>
  <si>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</si>
  <si>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</si>
  <si>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</si>
  <si>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</si>
  <si>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</si>
  <si>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</si>
  <si>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</si>
  <si>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</si>
  <si>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</si>
  <si>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</si>
  <si>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</si>
  <si>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</si>
  <si>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</si>
  <si>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</si>
  <si>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</si>
  <si>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</si>
  <si>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</si>
  <si>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</si>
  <si>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</si>
  <si>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</si>
  <si>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</si>
  <si>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</si>
  <si>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</si>
  <si>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</si>
  <si>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</si>
  <si>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</si>
  <si>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</si>
  <si>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</si>
  <si>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</si>
  <si>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</si>
  <si>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</si>
  <si>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</si>
  <si>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</si>
  <si>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</si>
  <si>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</si>
  <si>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</si>
  <si>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</si>
  <si>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</si>
  <si>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</si>
  <si>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</si>
  <si>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</si>
  <si>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</si>
  <si>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</si>
  <si>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</si>
  <si>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{8cf5d7fb-142e-46d5-9e4c-e83d7254b86d}</t>
  </si>
  <si>
    <t>/</t>
  </si>
  <si>
    <t>ARS</t>
  </si>
  <si>
    <t>Stavební část</t>
  </si>
  <si>
    <t>Soupis</t>
  </si>
  <si>
    <t>2</t>
  </si>
  <si>
    <t>{6e9346ee-b569-48e2-99b1-397839080509}</t>
  </si>
  <si>
    <t>ZTI</t>
  </si>
  <si>
    <t>Zdravotně technické instalace</t>
  </si>
  <si>
    <t>{0b32e8b2-9fc6-4ce6-a35c-4abd551b81e8}</t>
  </si>
  <si>
    <t>ÚT</t>
  </si>
  <si>
    <t>Vytápění</t>
  </si>
  <si>
    <t>{f412acc3-3c0d-4a0b-9196-b15688d72475}</t>
  </si>
  <si>
    <t>VZT</t>
  </si>
  <si>
    <t>Vzduchotechnika</t>
  </si>
  <si>
    <t>{edcfb0a8-a4a5-4806-9446-f8ce3c44410e}</t>
  </si>
  <si>
    <t>EL</t>
  </si>
  <si>
    <t>Elektroinstalace</t>
  </si>
  <si>
    <t>{81a27f58-e72c-47a4-a036-5da0b602672a}</t>
  </si>
  <si>
    <t>VRN</t>
  </si>
  <si>
    <t>Vedlejší rozpočtové náklady</t>
  </si>
  <si>
    <t>VON</t>
  </si>
  <si>
    <t>{bcfe5959-45af-4002-b4d6-42ceb3b2eff3}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</si>
  <si>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</si>
  <si>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</si>
  <si>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</si>
  <si>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</si>
  <si>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</si>
  <si>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</si>
  <si>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</si>
  <si>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</si>
  <si>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</si>
  <si>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</si>
  <si>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</si>
  <si>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</si>
  <si>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</si>
  <si>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</si>
  <si>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</si>
  <si>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</si>
  <si>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</si>
  <si>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</si>
  <si>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</si>
  <si>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</si>
  <si>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</si>
  <si>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</si>
  <si>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</si>
  <si>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</si>
  <si>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</si>
  <si>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</si>
  <si>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</si>
  <si>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</si>
  <si>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</si>
  <si>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</si>
  <si>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</si>
  <si>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</si>
  <si>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</si>
  <si>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</si>
  <si>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</si>
  <si>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</si>
  <si>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</si>
  <si>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</si>
  <si>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</si>
  <si>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</si>
  <si>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</si>
  <si>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</si>
  <si>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</si>
  <si>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</si>
  <si>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</si>
  <si>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</si>
  <si>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</si>
  <si>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</si>
  <si>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</si>
  <si>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</si>
  <si>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2024 01</t>
  </si>
  <si>
    <t>4</t>
  </si>
  <si>
    <t>-1183012844</t>
  </si>
  <si>
    <t>Online PSC</t>
  </si>
  <si>
    <t>https://podminky.urs.cz/item/CS_URS_2024_01/310239211</t>
  </si>
  <si>
    <t>VV</t>
  </si>
  <si>
    <t>"šachta" 1,0*2,185*0,3</t>
  </si>
  <si>
    <t>"parapet" 1,605*0,9*0,175</t>
  </si>
  <si>
    <t>Součet</t>
  </si>
  <si>
    <t>346244361</t>
  </si>
  <si>
    <t>Zazdívka rýh, potrubí, nik (výklenků) nebo kapes z pálených cihel na maltu tl. 65 mm</t>
  </si>
  <si>
    <t>m2</t>
  </si>
  <si>
    <t>1045830696</t>
  </si>
  <si>
    <t>https://podminky.urs.cz/item/CS_URS_2024_01/346244361</t>
  </si>
  <si>
    <t>0,17*11,0</t>
  </si>
  <si>
    <t>0,12*7,0</t>
  </si>
  <si>
    <t>346272R36</t>
  </si>
  <si>
    <t>Podezdívka sprchového koutu z porobetonu v 100 mm, pro vedení ZTI</t>
  </si>
  <si>
    <t>1029474305</t>
  </si>
  <si>
    <t>0,8*0,8</t>
  </si>
  <si>
    <t>6</t>
  </si>
  <si>
    <t>Úpravy povrchů, podlahy a osazování výplní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</si>
  <si>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</si>
  <si>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</si>
  <si>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</si>
  <si>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</si>
  <si>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5</t>
  </si>
  <si>
    <t>619996127</t>
  </si>
  <si>
    <t>Ochrana stavebních konstrukcí a samostatných prvků včetně pozdějšího odstranění obedněním z OSB desek svislých ploch</t>
  </si>
  <si>
    <t>472530578</t>
  </si>
  <si>
    <t>https://podminky.urs.cz/item/CS_URS_2024_01/619996127</t>
  </si>
  <si>
    <t>okno</t>
  </si>
  <si>
    <t>1,605*1,445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</si>
  <si>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</si>
  <si>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</si>
  <si>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</si>
  <si>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</si>
  <si>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7</t>
  </si>
  <si>
    <t>611131121</t>
  </si>
  <si>
    <t>Podkladní a spojovací vrstva vnitřních omítaných ploch penetrace disperzní nanášená ručně stropů</t>
  </si>
  <si>
    <t>1777969263</t>
  </si>
  <si>
    <t>https://podminky.urs.cz/item/CS_URS_2024_01/611131121</t>
  </si>
  <si>
    <t>8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</si>
  <si>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</si>
  <si>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</si>
  <si>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1798836287</t>
  </si>
  <si>
    <t>https://podminky.urs.cz/item/CS_URS_2024_01/611325417</t>
  </si>
  <si>
    <t>9</t>
  </si>
  <si>
    <t>611181001</t>
  </si>
  <si>
    <t>Sádrová stěrka vnitřních povrchů tloušťky do 3 mm bez penetrace, včetně následného přebroušení vodorovných konstrukcí stropů rovných</t>
  </si>
  <si>
    <t>1212495155</t>
  </si>
  <si>
    <t>https://podminky.urs.cz/item/CS_URS_2024_01/611181001</t>
  </si>
  <si>
    <t>"SDK podhledy" 0,92+2,74</t>
  </si>
  <si>
    <t>10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</si>
  <si>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</si>
  <si>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</si>
  <si>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</si>
  <si>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</si>
  <si>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"otlučené stěny, předpoklad 30%" 59,255*0,3</t>
  </si>
  <si>
    <t>11</t>
  </si>
  <si>
    <t>612135101</t>
  </si>
  <si>
    <t>Hrubá výplň rýh maltou jakékoli šířky rýhy ve stěnách</t>
  </si>
  <si>
    <t>-139782406</t>
  </si>
  <si>
    <t>https://podminky.urs.cz/item/CS_URS_2024_01/612135101</t>
  </si>
  <si>
    <t>P</t>
  </si>
  <si>
    <t>Poznámka k položce:_x000D_
vč stropů</t>
  </si>
  <si>
    <t>"ZTI" 3,5*0,1</t>
  </si>
  <si>
    <t>"elektro" 49,0*0,05</t>
  </si>
  <si>
    <t>612131121</t>
  </si>
  <si>
    <t>Podkladní a spojovací vrstva vnitřních omítaných ploch penetrace disperzní nanášená ručně stěn</t>
  </si>
  <si>
    <t>740219603</t>
  </si>
  <si>
    <t>https://podminky.urs.cz/item/CS_URS_2024_01/612131121</t>
  </si>
  <si>
    <t>59,255+12,066</t>
  </si>
  <si>
    <t>13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</si>
  <si>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</si>
  <si>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</si>
  <si>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1542461557</t>
  </si>
  <si>
    <t>https://podminky.urs.cz/item/CS_URS_2024_01/612325417</t>
  </si>
  <si>
    <t>Poznámka k položce:_x000D_
vč zapravení omítek v místech bouraných konstrukcí a otvorů</t>
  </si>
  <si>
    <t>14</t>
  </si>
  <si>
    <t>612131101</t>
  </si>
  <si>
    <t>Podkladní a spojovací vrstva vnitřních omítaných ploch cementový postřik nanášený ručně celoplošně stěn</t>
  </si>
  <si>
    <t>954843929</t>
  </si>
  <si>
    <t>https://podminky.urs.cz/item/CS_URS_2024_01/612131101</t>
  </si>
  <si>
    <t>15</t>
  </si>
  <si>
    <t>612321141</t>
  </si>
  <si>
    <t>Omítka vápenocementová vnitřních ploch nanášená ručně dvouvrstvá, tloušťky jádrové omítky do 10 mm a tloušťky štuku do 3 mm štuková svislých konstrukcí stěn</t>
  </si>
  <si>
    <t>1368027629</t>
  </si>
  <si>
    <t>https://podminky.urs.cz/item/CS_URS_2024_01/612321141</t>
  </si>
  <si>
    <t xml:space="preserve">Poznámka k položce:_x000D_
doplnění omítek </t>
  </si>
  <si>
    <t>"otlučené obklady" 5,739</t>
  </si>
  <si>
    <t>"zazdívka světlíku" 1,0*2,2</t>
  </si>
  <si>
    <t>"drážka světlík" 16,0*0,2</t>
  </si>
  <si>
    <t>"dozděný parapet" 1,415*0,655</t>
  </si>
  <si>
    <t>16</t>
  </si>
  <si>
    <t>612321191</t>
  </si>
  <si>
    <t>Omítka vápenocementová vnitřních ploch nanášená ručně Příplatek k cenám za každých dalších i započatých 5 mm tloušťky omítky přes 10 mm stěn</t>
  </si>
  <si>
    <t>1926940978</t>
  </si>
  <si>
    <t>https://podminky.urs.cz/item/CS_URS_2024_01/612321191</t>
  </si>
  <si>
    <t>17</t>
  </si>
  <si>
    <t>612181001</t>
  </si>
  <si>
    <t>Sádrová stěrka vnitřních povrchů tloušťky do 3 mm bez penetrace, včetně následného přebroušení svislých konstrukcí stěn v podlaží i na schodišti</t>
  </si>
  <si>
    <t>-1252410105</t>
  </si>
  <si>
    <t>https://podminky.urs.cz/item/CS_URS_2024_01/612181001</t>
  </si>
  <si>
    <t>"SDK příčka" (17,974-(0,7*2,1*2+0,8*2,1))*2</t>
  </si>
  <si>
    <t>"SDK předstěna" 18,96</t>
  </si>
  <si>
    <t>odpočet obkladů na SDK</t>
  </si>
  <si>
    <t>-(0,315+0,2+0,98)*0,5</t>
  </si>
  <si>
    <t>-(1,675+0,9)*2,1</t>
  </si>
  <si>
    <t>18</t>
  </si>
  <si>
    <t>631312141</t>
  </si>
  <si>
    <t>Doplnění dosavadních mazanin prostým betonem s dodáním hmot, bez potěru, plochy jednotlivě rýh v dosavadních mazaninách</t>
  </si>
  <si>
    <t>1229478261</t>
  </si>
  <si>
    <t>https://podminky.urs.cz/item/CS_URS_2024_01/631312141</t>
  </si>
  <si>
    <t>2,365*0,16*0,55</t>
  </si>
  <si>
    <t>19</t>
  </si>
  <si>
    <t>783913R01</t>
  </si>
  <si>
    <t>Hloubková penetrace betonové podlahy</t>
  </si>
  <si>
    <t>2047282266</t>
  </si>
  <si>
    <t>20</t>
  </si>
  <si>
    <t>632451107</t>
  </si>
  <si>
    <t>Potěr cementový samonivelační ze suchých směsí tloušťky přes 15 do 20 mm</t>
  </si>
  <si>
    <t>-2097504914</t>
  </si>
  <si>
    <t>https://podminky.urs.cz/item/CS_URS_2024_01/632451107</t>
  </si>
  <si>
    <t>skladba F.1</t>
  </si>
  <si>
    <t>"m.č. 1.01" 21,1</t>
  </si>
  <si>
    <t>"m.č. 1.03" 3,76</t>
  </si>
  <si>
    <t>skladba F.2</t>
  </si>
  <si>
    <t>"m.č. 1.02" 0,92</t>
  </si>
  <si>
    <t>"m.č. 1.04" 2,74</t>
  </si>
  <si>
    <t>634111113</t>
  </si>
  <si>
    <t>Obvodová dilatace mezi stěnou a mazaninou nebo potěrem pružnou těsnicí páskou na bázi syntetického kaučuku výšky 80 mm</t>
  </si>
  <si>
    <t>m</t>
  </si>
  <si>
    <t>-1026293103</t>
  </si>
  <si>
    <t>https://podminky.urs.cz/item/CS_URS_2024_01/634111113</t>
  </si>
  <si>
    <t>"m.č. 1.01" 20,0</t>
  </si>
  <si>
    <t>"m.č. 1.02" (0,88+1,04)*2</t>
  </si>
  <si>
    <t>"m.č. 1.03" 8,5</t>
  </si>
  <si>
    <t>"m.č. 1.04" (1,675+1,815)*2</t>
  </si>
  <si>
    <t>22</t>
  </si>
  <si>
    <t>6R01</t>
  </si>
  <si>
    <t>Doplnění skladby podlahy po provedených sondách</t>
  </si>
  <si>
    <t>kus</t>
  </si>
  <si>
    <t>-156092757</t>
  </si>
  <si>
    <t>"počet provedených sond v podlaze" 2</t>
  </si>
  <si>
    <t>Ostatní konstrukce a práce, bourání</t>
  </si>
  <si>
    <t>23</t>
  </si>
  <si>
    <t>9R01</t>
  </si>
  <si>
    <t>Vyklizení prostor před zahájením prací</t>
  </si>
  <si>
    <t>soubor</t>
  </si>
  <si>
    <t>949049072</t>
  </si>
  <si>
    <t>24</t>
  </si>
  <si>
    <t>9R02</t>
  </si>
  <si>
    <t>Zaměření, odpojení, případná ochrana stávajících inženýrských sítí před zahájením prací</t>
  </si>
  <si>
    <t>711250624</t>
  </si>
  <si>
    <t>25</t>
  </si>
  <si>
    <t>9R03</t>
  </si>
  <si>
    <t>Odstranění sutí a stavebního odpadu nad kanalizací v prostoru světlíku</t>
  </si>
  <si>
    <t>2050588612</t>
  </si>
  <si>
    <t>26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</si>
  <si>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</si>
  <si>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</si>
  <si>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</si>
  <si>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</si>
  <si>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27</t>
  </si>
  <si>
    <t>962032231</t>
  </si>
  <si>
    <t>Bourání zdiva nadzákladového z cihel pálených plných nebo lícových nebo vápenopískových, na maltu vápennou nebo vápenocementovou, objemu přes 1 m3</t>
  </si>
  <si>
    <t>-129383474</t>
  </si>
  <si>
    <t>https://podminky.urs.cz/item/CS_URS_2024_01/962032231</t>
  </si>
  <si>
    <t>(2,5+1,8)*3,075*0,17</t>
  </si>
  <si>
    <t>-0,7*2,05*0,17</t>
  </si>
  <si>
    <t>28</t>
  </si>
  <si>
    <t>962031132</t>
  </si>
  <si>
    <t>Bourání příček nebo přizdívek z cihel pálených plných nebo dutých, tl. do 100 mm</t>
  </si>
  <si>
    <t>-518599876</t>
  </si>
  <si>
    <t>https://podminky.urs.cz/item/CS_URS_2024_01/962031132</t>
  </si>
  <si>
    <t>přizdívka vana</t>
  </si>
  <si>
    <t>1,63*0,63</t>
  </si>
  <si>
    <t>29</t>
  </si>
  <si>
    <t>971033361</t>
  </si>
  <si>
    <t>Vybourání otvorů ve zdivu základovém nebo nadzákladovém z cihel, tvárnic, příčkovek z cihel pálených na maltu vápennou nebo vápenocementovou plochy do 0,09 m2, tl. do 600 mm</t>
  </si>
  <si>
    <t>138956202</t>
  </si>
  <si>
    <t>https://podminky.urs.cz/item/CS_URS_2024_01/971033361</t>
  </si>
  <si>
    <t>"ZTI" 1</t>
  </si>
  <si>
    <t>"VZT" 1</t>
  </si>
  <si>
    <t>30</t>
  </si>
  <si>
    <t>974031142</t>
  </si>
  <si>
    <t>Vysekání rýh ve zdivu cihelném na maltu vápennou nebo vápenocementovou do hl. 70 mm a šířky do 70 mm</t>
  </si>
  <si>
    <t>1840445440</t>
  </si>
  <si>
    <t>https://podminky.urs.cz/item/CS_URS_2024_01/974031142</t>
  </si>
  <si>
    <t>"ZTI" 3,5</t>
  </si>
  <si>
    <t>31</t>
  </si>
  <si>
    <t>977332112</t>
  </si>
  <si>
    <t>Frézování drážek pro vodiče ve stěnách z cihel, rozměru do 50x50 mm</t>
  </si>
  <si>
    <t>-1702966287</t>
  </si>
  <si>
    <t>https://podminky.urs.cz/item/CS_URS_2024_01/977332112</t>
  </si>
  <si>
    <t>32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</si>
  <si>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</si>
  <si>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</si>
  <si>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947089316</t>
  </si>
  <si>
    <t>https://podminky.urs.cz/item/CS_URS_2024_01/967031132</t>
  </si>
  <si>
    <t>zarovnání ostění okna</t>
  </si>
  <si>
    <t>0,33*0,9*2</t>
  </si>
  <si>
    <t>33</t>
  </si>
  <si>
    <t>965042221</t>
  </si>
  <si>
    <t>Bourání mazanin betonových nebo z litého asfaltu tl. přes 100 mm, plochy do 1 m2</t>
  </si>
  <si>
    <t>-957311628</t>
  </si>
  <si>
    <t>https://podminky.urs.cz/item/CS_URS_2024_01/965042221</t>
  </si>
  <si>
    <t>Stávající stav</t>
  </si>
  <si>
    <t>"m.č. 1.01 - vyvýšená podlaha" 0,6*0,6*0,2</t>
  </si>
  <si>
    <t>34</t>
  </si>
  <si>
    <t>965046111</t>
  </si>
  <si>
    <t>Broušení stávajících betonových podlah úběr do 3 mm</t>
  </si>
  <si>
    <t>766498598</t>
  </si>
  <si>
    <t>https://podminky.urs.cz/item/CS_URS_2024_01/965046111</t>
  </si>
  <si>
    <t>"plocha bytu" 29,1</t>
  </si>
  <si>
    <t>35</t>
  </si>
  <si>
    <t>968072455</t>
  </si>
  <si>
    <t>Vybourání kovových rámů oken s křídly, dveřních zárubní, vrat, stěn, ostění nebo obkladů dveřních zárubní, plochy do 2 m2</t>
  </si>
  <si>
    <t>569889690</t>
  </si>
  <si>
    <t>https://podminky.urs.cz/item/CS_URS_2024_01/968072455</t>
  </si>
  <si>
    <t>Poznámka k položce:_x000D_
vyříznutí zárubně</t>
  </si>
  <si>
    <t>0,9*2,05</t>
  </si>
  <si>
    <t>0,7*2,05*2</t>
  </si>
  <si>
    <t>36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</si>
  <si>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</si>
  <si>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</si>
  <si>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</si>
  <si>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</si>
  <si>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"m.č. 1.01" 1,815*0,53+(0,3+0,6)*0,53</t>
  </si>
  <si>
    <t>"m.č. 1.02" (1,33+0,82)*2,0</t>
  </si>
  <si>
    <t>37</t>
  </si>
  <si>
    <t>978012141</t>
  </si>
  <si>
    <t>Otlučení vápenných nebo vápenocementových omítek vnitřních ploch stropů rákosovaných, v rozsahu přes 10 do 30 %</t>
  </si>
  <si>
    <t>1590596973</t>
  </si>
  <si>
    <t>https://podminky.urs.cz/item/CS_URS_2024_01/978012141</t>
  </si>
  <si>
    <t>38</t>
  </si>
  <si>
    <t>978013141</t>
  </si>
  <si>
    <t>Otlučení vápenných nebo vápenocementových omítek vnitřních ploch stěn s vyškrabáním spar, s očištěním zdiva, v rozsahu přes 10 do 30 %</t>
  </si>
  <si>
    <t>1968466977</t>
  </si>
  <si>
    <t>https://podminky.urs.cz/item/CS_URS_2024_01/978013141</t>
  </si>
  <si>
    <t>m.č. 1.01</t>
  </si>
  <si>
    <t>20,0*3,065</t>
  </si>
  <si>
    <t>(1,605+2*1,445)*0,32</t>
  </si>
  <si>
    <t>4,18*0,35*2</t>
  </si>
  <si>
    <t>-1,605*1,445</t>
  </si>
  <si>
    <t>-(3,205+2,29+1,14+0,98+0,2+0,315)*2,835</t>
  </si>
  <si>
    <t>m.č. 1.02</t>
  </si>
  <si>
    <t>(0,88+0,12)*3,065</t>
  </si>
  <si>
    <t>m.č. 1.03</t>
  </si>
  <si>
    <t>(1,8+1,9+0,57)*3,065</t>
  </si>
  <si>
    <t>-0,9*2,05</t>
  </si>
  <si>
    <t>m.č. 1.04</t>
  </si>
  <si>
    <t>(1,715+1,675)*3,065</t>
  </si>
  <si>
    <t>Mezisoučet</t>
  </si>
  <si>
    <t>otlučené obklady</t>
  </si>
  <si>
    <t>-5,739</t>
  </si>
  <si>
    <t>39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</si>
  <si>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</si>
  <si>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</si>
  <si>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</si>
  <si>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</si>
  <si>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"plocha bytu" 28,51</t>
  </si>
  <si>
    <t>"komunikační prostory" 30,0</t>
  </si>
  <si>
    <t>40</t>
  </si>
  <si>
    <t>9R04</t>
  </si>
  <si>
    <t>Pravidelný úklid společných prostor po dobu provádění stavebních prací</t>
  </si>
  <si>
    <t>897154341</t>
  </si>
  <si>
    <t>997</t>
  </si>
  <si>
    <t>Přesun sutě</t>
  </si>
  <si>
    <t>41</t>
  </si>
  <si>
    <t>997013215</t>
  </si>
  <si>
    <t>Vnitrostaveništní doprava suti a vybouraných hmot vodorovně do 50 m s naložením ručně pro budovy a haly výšky přes 15 do 18 m</t>
  </si>
  <si>
    <t>t</t>
  </si>
  <si>
    <t>-1111337058</t>
  </si>
  <si>
    <t>https://podminky.urs.cz/item/CS_URS_2024_01/997013215</t>
  </si>
  <si>
    <t>42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</si>
  <si>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</si>
  <si>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</si>
  <si>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</si>
  <si>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</si>
  <si>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43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</si>
  <si>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</si>
  <si>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</si>
  <si>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</si>
  <si>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</si>
  <si>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</si>
  <si>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7,586*9 'Přepočtené koeficientem množství</t>
  </si>
  <si>
    <t>44</t>
  </si>
  <si>
    <t>997013603</t>
  </si>
  <si>
    <t>Poplatek za uložení stavebního odpadu na skládce (skládkovné) cihelného zatříděného do Katalogu odpadů pod kódem 17 01 02</t>
  </si>
  <si>
    <t>-1420882930</t>
  </si>
  <si>
    <t>https://podminky.urs.cz/item/CS_URS_2024_01/997013603</t>
  </si>
  <si>
    <t>3,607+0,186+0,198+0,033</t>
  </si>
  <si>
    <t>45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</si>
  <si>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</si>
  <si>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</si>
  <si>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</si>
  <si>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</si>
  <si>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0,39+0,461+0,036</t>
  </si>
  <si>
    <t>46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</si>
  <si>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</si>
  <si>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</si>
  <si>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</si>
  <si>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</si>
  <si>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7,586</t>
  </si>
  <si>
    <t>"cihla" -4,024</t>
  </si>
  <si>
    <t>"keramika" -0,887</t>
  </si>
  <si>
    <t>998</t>
  </si>
  <si>
    <t>Přesun hmot</t>
  </si>
  <si>
    <t>47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</si>
  <si>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</si>
  <si>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</si>
  <si>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-2004331550</t>
  </si>
  <si>
    <t>https://podminky.urs.cz/item/CS_URS_2024_01/998018001</t>
  </si>
  <si>
    <t>PSV</t>
  </si>
  <si>
    <t>Práce a dodávky PSV</t>
  </si>
  <si>
    <t>721</t>
  </si>
  <si>
    <t>Zdravotechnika - vnitřní kanalizace</t>
  </si>
  <si>
    <t>48</t>
  </si>
  <si>
    <t>721R03</t>
  </si>
  <si>
    <t>Demontáž připojovacích rozvodů kanalizace</t>
  </si>
  <si>
    <t>-855465682</t>
  </si>
  <si>
    <t>722</t>
  </si>
  <si>
    <t>Zdravotechnika - vnitřní vodovod</t>
  </si>
  <si>
    <t>49</t>
  </si>
  <si>
    <t>722130803</t>
  </si>
  <si>
    <t>Demontáž potrubí z ocelových trubek pozinkovaných závitových přes 40 do DN 50</t>
  </si>
  <si>
    <t>475078765</t>
  </si>
  <si>
    <t>https://podminky.urs.cz/item/CS_URS_2024_01/722130803</t>
  </si>
  <si>
    <t>"ÚT" 2,0</t>
  </si>
  <si>
    <t>50</t>
  </si>
  <si>
    <t>722R01</t>
  </si>
  <si>
    <t>Demontáž rozvodů teplé vody</t>
  </si>
  <si>
    <t>-518101994</t>
  </si>
  <si>
    <t>51</t>
  </si>
  <si>
    <t>722R02</t>
  </si>
  <si>
    <t>Demontáž připojovacích rozvodů studené vody</t>
  </si>
  <si>
    <t>864099251</t>
  </si>
  <si>
    <t>725</t>
  </si>
  <si>
    <t>Zdravotechnika - zařizovací předměty</t>
  </si>
  <si>
    <t>52</t>
  </si>
  <si>
    <t>725110811</t>
  </si>
  <si>
    <t>Demontáž klozetů splachovacích s nádrží nebo tlakovým splachovačem</t>
  </si>
  <si>
    <t>1493328031</t>
  </si>
  <si>
    <t>https://podminky.urs.cz/item/CS_URS_2024_01/725110811</t>
  </si>
  <si>
    <t>53</t>
  </si>
  <si>
    <t>725220R51</t>
  </si>
  <si>
    <t>Demontáž vany</t>
  </si>
  <si>
    <t>2080816923</t>
  </si>
  <si>
    <t>54</t>
  </si>
  <si>
    <t>725820801</t>
  </si>
  <si>
    <t>Demontáž baterií nástěnných do G 3/4</t>
  </si>
  <si>
    <t>-802088977</t>
  </si>
  <si>
    <t>https://podminky.urs.cz/item/CS_URS_2024_01/725820801</t>
  </si>
  <si>
    <t>"vanová" 1</t>
  </si>
  <si>
    <t>735</t>
  </si>
  <si>
    <t>Ústřední vytápění - otopná tělesa</t>
  </si>
  <si>
    <t>55</t>
  </si>
  <si>
    <t>735R01</t>
  </si>
  <si>
    <t>Demontáž otopných těles deskových</t>
  </si>
  <si>
    <t>-1555761498</t>
  </si>
  <si>
    <t>763</t>
  </si>
  <si>
    <t>Konstrukce suché výstavby</t>
  </si>
  <si>
    <t>56</t>
  </si>
  <si>
    <t>763121811</t>
  </si>
  <si>
    <t>Demontáž předsazených nebo šachtových stěn ze sádrokartonových desek s nosnou konstrukcí z ocelových profilů jednoduchých, opláštění jednoduché</t>
  </si>
  <si>
    <t>-171768024</t>
  </si>
  <si>
    <t>https://podminky.urs.cz/item/CS_URS_2024_01/763121811</t>
  </si>
  <si>
    <t>předstěna koupelna</t>
  </si>
  <si>
    <t>0,63*1,09</t>
  </si>
  <si>
    <t>57</t>
  </si>
  <si>
    <t>763171811</t>
  </si>
  <si>
    <t>Demontáž instalační techniky pro konstrukce ze sádrokartonových desek revizních klapek nebo dvířek pro příčky nebo předsazené stěny, velikost do 1,00 m2</t>
  </si>
  <si>
    <t>-1291630961</t>
  </si>
  <si>
    <t>https://podminky.urs.cz/item/CS_URS_2024_01/763171811</t>
  </si>
  <si>
    <t>58</t>
  </si>
  <si>
    <t>763111411</t>
  </si>
  <si>
    <t>Příčka ze sádrokartonových desek s nosnou konstrukcí z jednoduchých ocelových profilů UW, CW dvojitě opláštěná deskami standardními A tl. 2 x 12,5 mm s izolací, EI 60, příčka tl. 100 mm, profil 50, Rw do 51 dB</t>
  </si>
  <si>
    <t>-18846643</t>
  </si>
  <si>
    <t>https://podminky.urs.cz/item/CS_URS_2024_01/763111411</t>
  </si>
  <si>
    <t>(0,88+1,14)*2,835</t>
  </si>
  <si>
    <t>(2,4+1,92)*2,835</t>
  </si>
  <si>
    <t>59</t>
  </si>
  <si>
    <t>763111714</t>
  </si>
  <si>
    <t>Příčka ze sádrokartonových desek ostatní konstrukce a práce na příčkách ze sádrokartonových desek zalomení příčky</t>
  </si>
  <si>
    <t>-387409993</t>
  </si>
  <si>
    <t>https://podminky.urs.cz/item/CS_URS_2024_01/763111714</t>
  </si>
  <si>
    <t>60</t>
  </si>
  <si>
    <t>763121R65</t>
  </si>
  <si>
    <t>Stěna předsazená ze sádrokartonových desek s nosnou konstrukcí z ocelových profilů CW, UW dvojitě opláštěná deskami standardními A tl. 2 x 12,5 mm s izolací, stěna tl. 75 mm, profil 50</t>
  </si>
  <si>
    <t>investice</t>
  </si>
  <si>
    <t>2125600445</t>
  </si>
  <si>
    <t>3,205*2,835</t>
  </si>
  <si>
    <t>2,835*0,075</t>
  </si>
  <si>
    <t>61</t>
  </si>
  <si>
    <t>763121R66</t>
  </si>
  <si>
    <t>Stěna předsazená ze sádrokartonových desek s nosnou konstrukcí z ocelových profilů CW, UW dvojitě opláštěná deskami standardními tl. 2 x 12,5 mm s izolací, stěna tl. 100 mm, profil 75</t>
  </si>
  <si>
    <t>954240221</t>
  </si>
  <si>
    <t>1,675*2,835</t>
  </si>
  <si>
    <t>62</t>
  </si>
  <si>
    <t>763R01</t>
  </si>
  <si>
    <t>Příplatek SDK konstrukcím za použití impregnovaných desek</t>
  </si>
  <si>
    <t>-1541454295</t>
  </si>
  <si>
    <t>(1,675+1,72)*2,835</t>
  </si>
  <si>
    <t>63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</si>
  <si>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</si>
  <si>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</si>
  <si>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-673504316</t>
  </si>
  <si>
    <t>https://podminky.urs.cz/item/CS_URS_2024_01/763121590</t>
  </si>
  <si>
    <t>0,8*1,2</t>
  </si>
  <si>
    <t>(0,8+1,2)*0,15</t>
  </si>
  <si>
    <t>64</t>
  </si>
  <si>
    <t>763121712</t>
  </si>
  <si>
    <t>Stěna předsazená ze sádrokartonových desek ostatní konstrukce a práce na předsazených stěnách ze sádrokartonových desek zalomení stěny</t>
  </si>
  <si>
    <t>-1790461848</t>
  </si>
  <si>
    <t>https://podminky.urs.cz/item/CS_URS_2024_01/763121712</t>
  </si>
  <si>
    <t>"geberit" 0,8+1,2+0,15</t>
  </si>
  <si>
    <t>"m.č. 1.01" 2,835</t>
  </si>
  <si>
    <t>65</t>
  </si>
  <si>
    <t>763164R31</t>
  </si>
  <si>
    <t>Obklad konstrukcí sádrokartonovými deskami včetně ochranných úhelníků ve tvaru L rozvinuté šíře přes 0,4 do 0,8 m, opláštěný deskou standardní A, tl. 2x12,5 mm, vyplněno TI</t>
  </si>
  <si>
    <t>-983142953</t>
  </si>
  <si>
    <t>"stoupací potrubí" 3,065</t>
  </si>
  <si>
    <t>"pod stropem" 1,5</t>
  </si>
  <si>
    <t>66</t>
  </si>
  <si>
    <t>763111720</t>
  </si>
  <si>
    <t>Příčka ze sádrokartonových desek ostatní konstrukce a práce na příčkách ze sádrokartonových desek vyztužení příčky pro osazení skříněk, polic atd.</t>
  </si>
  <si>
    <t>330897393</t>
  </si>
  <si>
    <t>https://podminky.urs.cz/item/CS_URS_2024_01/763111720</t>
  </si>
  <si>
    <t>67</t>
  </si>
  <si>
    <t>763173113</t>
  </si>
  <si>
    <t>Montáž nosičů zařizovacích předmětů pro konstrukce ze sádrokartonových desek úchytu pro WC</t>
  </si>
  <si>
    <t>1218021631</t>
  </si>
  <si>
    <t>https://podminky.urs.cz/item/CS_URS_2024_01/763173113</t>
  </si>
  <si>
    <t>68</t>
  </si>
  <si>
    <t>M</t>
  </si>
  <si>
    <t>59030731</t>
  </si>
  <si>
    <t>konstrukce pro uchycení WC osová rozteč CW profilů 450-625mm</t>
  </si>
  <si>
    <t>-2042806990</t>
  </si>
  <si>
    <t>69</t>
  </si>
  <si>
    <t>763173111</t>
  </si>
  <si>
    <t>Montáž nosičů zařizovacích předmětů pro konstrukce ze sádrokartonových desek úchytu pro umyvadlo</t>
  </si>
  <si>
    <t>333637826</t>
  </si>
  <si>
    <t>https://podminky.urs.cz/item/CS_URS_2024_01/763173111</t>
  </si>
  <si>
    <t>70</t>
  </si>
  <si>
    <t>59030729</t>
  </si>
  <si>
    <t>konstrukce pro uchycení umyvadla s nástěnnými bateriemi osová rozteč CW profilů 450-625mm</t>
  </si>
  <si>
    <t>-1825298884</t>
  </si>
  <si>
    <t>71</t>
  </si>
  <si>
    <t>763181421</t>
  </si>
  <si>
    <t>Výplně otvorů konstrukcí ze sádrokartonových desek ztužující výplň otvoru pro dveře s UA a UW profilem, výšky příčky přes 2,80 do 3,25 m</t>
  </si>
  <si>
    <t>-1597045823</t>
  </si>
  <si>
    <t>https://podminky.urs.cz/item/CS_URS_2024_01/763181421</t>
  </si>
  <si>
    <t>72</t>
  </si>
  <si>
    <t>763131R21</t>
  </si>
  <si>
    <t>Podhled ze sádrokartonových desek dvouvrstvá zavěšená spodní konstrukce z ocelových profilů CD, UD dvojitě opláštěná deskami standardními A, tl. 2 x 12,5 mm, TI 50 mm</t>
  </si>
  <si>
    <t>-1017238778</t>
  </si>
  <si>
    <t>73</t>
  </si>
  <si>
    <t>763131451</t>
  </si>
  <si>
    <t>Podhled ze sádrokartonových desek dvouvrstvá zavěšená spodní konstrukce z ocelových profilů CD, UD jednoduše opláštěná deskou impregnovanou H2, tl. 12,5 mm, bez izolace</t>
  </si>
  <si>
    <t>-460456686</t>
  </si>
  <si>
    <t>https://podminky.urs.cz/item/CS_URS_2024_01/763131451</t>
  </si>
  <si>
    <t>74</t>
  </si>
  <si>
    <t>763131761</t>
  </si>
  <si>
    <t>Podhled ze sádrokartonových desek Příplatek k cenám za plochu do 3 m2 jednotlivě</t>
  </si>
  <si>
    <t>-814897081</t>
  </si>
  <si>
    <t>https://podminky.urs.cz/item/CS_URS_2024_01/763131761</t>
  </si>
  <si>
    <t>0,92+2,74</t>
  </si>
  <si>
    <t>75</t>
  </si>
  <si>
    <t>763131912</t>
  </si>
  <si>
    <t>Zhotovení otvorů v podhledech a podkrovích ze sádrokartonových desek pro prostupy (voda, elektro, topení, VZT), osvětlení, sprinklery, revizní klapky a dvířka včetně vyztužení profily, velikost přes 0,10 do 0,25 m2</t>
  </si>
  <si>
    <t>1005929799</t>
  </si>
  <si>
    <t>https://podminky.urs.cz/item/CS_URS_2024_01/763131912</t>
  </si>
  <si>
    <t>Tabulka ostatních výrobků</t>
  </si>
  <si>
    <t>"ozn. X.3" 1</t>
  </si>
  <si>
    <t>76</t>
  </si>
  <si>
    <t>763172398</t>
  </si>
  <si>
    <t>Montáž dvířek pro konstrukce ze sádrokartonových desek revizních dvouplášťových pro podhledy ostatních velikostí do 0,5 m2</t>
  </si>
  <si>
    <t>998215638</t>
  </si>
  <si>
    <t>https://podminky.urs.cz/item/CS_URS_2024_01/763172398</t>
  </si>
  <si>
    <t>77</t>
  </si>
  <si>
    <t>590R01</t>
  </si>
  <si>
    <t>dvířka revizní jednokřídlá s automatickým zámkem 300x600mm, SDK do vlhkého prostředí</t>
  </si>
  <si>
    <t>1034192637</t>
  </si>
  <si>
    <t>78</t>
  </si>
  <si>
    <t>763121911</t>
  </si>
  <si>
    <t>Zhotovení otvorů v předsazených a šachtových stěnách ze sádrokartonových desek pro prostupy (voda, elektro, topení, VZT), osvětlení, okna, revizní klapky a dvířka včetně vyztužení profily pro stěnu tl. do 100 mm, velikost do 0,10 m2</t>
  </si>
  <si>
    <t>582295578</t>
  </si>
  <si>
    <t>https://podminky.urs.cz/item/CS_URS_2024_01/763121911</t>
  </si>
  <si>
    <t>"ozn. X.4" 1</t>
  </si>
  <si>
    <t>79</t>
  </si>
  <si>
    <t>763172387</t>
  </si>
  <si>
    <t>Montáž dvířek pro konstrukce ze sádrokartonových desek revizních dvouplášťových pro příčky a předsazené stěny ostatních velikostí do 0,16 m2</t>
  </si>
  <si>
    <t>2056919230</t>
  </si>
  <si>
    <t>https://podminky.urs.cz/item/CS_URS_2024_01/763172387</t>
  </si>
  <si>
    <t>80</t>
  </si>
  <si>
    <t>590R02</t>
  </si>
  <si>
    <t>dvířka revizní jednokřídlá pod obklad s automatickým zámkem 200x300 mm, SDK akustická deska</t>
  </si>
  <si>
    <t>1918725822</t>
  </si>
  <si>
    <t>81</t>
  </si>
  <si>
    <t>763111717</t>
  </si>
  <si>
    <t>Příčka ze sádrokartonových desek ostatní konstrukce a práce na příčkách ze sádrokartonových desek základní penetrační nátěr (oboustranný)</t>
  </si>
  <si>
    <t>-292726268</t>
  </si>
  <si>
    <t>https://podminky.urs.cz/item/CS_URS_2024_01/763111717</t>
  </si>
  <si>
    <t>82</t>
  </si>
  <si>
    <t>763121714</t>
  </si>
  <si>
    <t>Stěna předsazená ze sádrokartonových desek ostatní konstrukce a práce na předsazených stěnách ze sádrokartonových desek základní penetrační nátěr</t>
  </si>
  <si>
    <t>1719850251</t>
  </si>
  <si>
    <t>https://podminky.urs.cz/item/CS_URS_2024_01/763121714</t>
  </si>
  <si>
    <t>9,299+4,749+1,26+4,565*0,8</t>
  </si>
  <si>
    <t>83</t>
  </si>
  <si>
    <t>763131714</t>
  </si>
  <si>
    <t>Podhled ze sádrokartonových desek ostatní práce a konstrukce na podhledech ze sádrokartonových desek základní penetrační nátěr</t>
  </si>
  <si>
    <t>1452392482</t>
  </si>
  <si>
    <t>https://podminky.urs.cz/item/CS_URS_2024_01/763131714</t>
  </si>
  <si>
    <t>84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</si>
  <si>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</si>
  <si>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</si>
  <si>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%</t>
  </si>
  <si>
    <t>1491453727</t>
  </si>
  <si>
    <t>https://podminky.urs.cz/item/CS_URS_2024_01/998763511</t>
  </si>
  <si>
    <t>766</t>
  </si>
  <si>
    <t>Konstrukce truhlářské</t>
  </si>
  <si>
    <t>85</t>
  </si>
  <si>
    <t>D.1</t>
  </si>
  <si>
    <t>D+M vnitřní dveře 1kř 700x2100 mm, plné, otočné, CPL laminát, v křídle větrací mřížka, vč kování a obložkové zárubně, specifikace dle PD</t>
  </si>
  <si>
    <t>926354105</t>
  </si>
  <si>
    <t>Výpis dveří</t>
  </si>
  <si>
    <t>"ozn. D.1" 1</t>
  </si>
  <si>
    <t>86</t>
  </si>
  <si>
    <t>D.2</t>
  </si>
  <si>
    <t>D+M vnitřní dveře 1kř 800x2100 mm, plné, otočné, CPL laminát, vč kování a obložkové zárubně, specifikace dle PD</t>
  </si>
  <si>
    <t>1717718738</t>
  </si>
  <si>
    <t>"ozn. D.2" 1</t>
  </si>
  <si>
    <t>87</t>
  </si>
  <si>
    <t>D.3</t>
  </si>
  <si>
    <t>D+M vnitřní dveře 1kř 700x2100 mm, plné, otočné, CPL laminát, vč kování a obložkové zárubně, specifikace dle PD</t>
  </si>
  <si>
    <t>1252801608</t>
  </si>
  <si>
    <t>"ozn. D.3" 1</t>
  </si>
  <si>
    <t>88</t>
  </si>
  <si>
    <t>D.4</t>
  </si>
  <si>
    <t>D+M vstupní dveře 1kř 800x1970 mm, plné, otočné, proptipožární, bezpečnostní, CPL laminát, dřevěný práh, vč bezpečnostního kování a ocelové zárubně, specifikace dle PD</t>
  </si>
  <si>
    <t>-1148296367</t>
  </si>
  <si>
    <t>"ozn. D.4" 1</t>
  </si>
  <si>
    <t>89</t>
  </si>
  <si>
    <t>J.1_A</t>
  </si>
  <si>
    <t>D+M kuchyňská linka vč. horních skříněk a pracovní desky, kompletní provedení, specifikace dle PD</t>
  </si>
  <si>
    <t>1124881622</t>
  </si>
  <si>
    <t>Tabulka truhlářských výrobků</t>
  </si>
  <si>
    <t>"ozn. J.1" 1</t>
  </si>
  <si>
    <t>90</t>
  </si>
  <si>
    <t>J.1_B</t>
  </si>
  <si>
    <t>D+M spotřebiče do kuchyňské linky, specifikace dle PD</t>
  </si>
  <si>
    <t>-1436707533</t>
  </si>
  <si>
    <t>Poznámka k položce:_x000D_
elektrická trouba, varná deska, digestoř</t>
  </si>
  <si>
    <t>91</t>
  </si>
  <si>
    <t>766694116</t>
  </si>
  <si>
    <t>Montáž ostatních truhlářských konstrukcí parapetních desek dřevěných nebo plastových šířky do 300 mm</t>
  </si>
  <si>
    <t>-1042711739</t>
  </si>
  <si>
    <t>https://podminky.urs.cz/item/CS_URS_2024_01/766694116</t>
  </si>
  <si>
    <t>"ozn. J.3" 1,605</t>
  </si>
  <si>
    <t>92</t>
  </si>
  <si>
    <t>607R01</t>
  </si>
  <si>
    <t>parapet dřevěný tl. 20 mm, š. 185 mm, vč povrchové úpravy, specifikace dle PD</t>
  </si>
  <si>
    <t>47409178</t>
  </si>
  <si>
    <t>93</t>
  </si>
  <si>
    <t>766R01</t>
  </si>
  <si>
    <t>Očištění plastového okna 1605x1455 mm, výměna okenní kliky, seřízení, promazání</t>
  </si>
  <si>
    <t>-1772013237</t>
  </si>
  <si>
    <t>94</t>
  </si>
  <si>
    <t>998766311</t>
  </si>
  <si>
    <t>Přesun hmot pro konstrukce truhlářské stanovený procentní sazbou (%) z ceny vodorovná dopravní vzdálenost do 50 m ruční (bez užití mechanizace) v objektech výšky do 6 m</t>
  </si>
  <si>
    <t>-735715272</t>
  </si>
  <si>
    <t>https://podminky.urs.cz/item/CS_URS_2024_01/998766311</t>
  </si>
  <si>
    <t>767</t>
  </si>
  <si>
    <t>Konstrukce zámečnické</t>
  </si>
  <si>
    <t>95</t>
  </si>
  <si>
    <t>767646411</t>
  </si>
  <si>
    <t>Montáž revizních dveří a dvířek hliníkových, ocelových nebo plastových s rámem jednokřídlových, plochy do 0,5 m2</t>
  </si>
  <si>
    <t>1304133939</t>
  </si>
  <si>
    <t>https://podminky.urs.cz/item/CS_URS_2024_01/767646411</t>
  </si>
  <si>
    <t>"ozn. X.2" 1</t>
  </si>
  <si>
    <t>96</t>
  </si>
  <si>
    <t>5624570R</t>
  </si>
  <si>
    <t>dvířka revizní 300x300 bílá, plastová s excentricky umístěným pantem</t>
  </si>
  <si>
    <t>838335906</t>
  </si>
  <si>
    <t>97</t>
  </si>
  <si>
    <t>998767311</t>
  </si>
  <si>
    <t>Přesun hmot pro zámečnické konstrukce stanovený procentní sazbou (%) z ceny vodorovná dopravní vzdálenost do 50 m ruční (bez užití mechanizace) v objektech výšky do 6 m</t>
  </si>
  <si>
    <t>1840859085</t>
  </si>
  <si>
    <t>https://podminky.urs.cz/item/CS_URS_2024_01/998767311</t>
  </si>
  <si>
    <t>771</t>
  </si>
  <si>
    <t>Podlahy z dlaždic</t>
  </si>
  <si>
    <t>98</t>
  </si>
  <si>
    <t>771473810</t>
  </si>
  <si>
    <t>Demontáž soklíků z dlaždic keramických lepených rovných</t>
  </si>
  <si>
    <t>-1221075524</t>
  </si>
  <si>
    <t>https://podminky.urs.cz/item/CS_URS_2024_01/771473810</t>
  </si>
  <si>
    <t>"m.č. 1.01" 14,8-(2,365+0,8+0,6)</t>
  </si>
  <si>
    <t>99</t>
  </si>
  <si>
    <t>771573810</t>
  </si>
  <si>
    <t>Demontáž podlah z dlaždic keramických lepených</t>
  </si>
  <si>
    <t>-991247011</t>
  </si>
  <si>
    <t>https://podminky.urs.cz/item/CS_URS_2024_01/771573810</t>
  </si>
  <si>
    <t>"m.č. 1.01" 10,0</t>
  </si>
  <si>
    <t>"m.č. 1.02" 3,05</t>
  </si>
  <si>
    <t>100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</si>
  <si>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</si>
  <si>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</si>
  <si>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</si>
  <si>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</si>
  <si>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101</t>
  </si>
  <si>
    <t>771574414</t>
  </si>
  <si>
    <t>Montáž podlah z dlaždic keramických lepených cementovým flexibilním lepidlem hladkých, tloušťky do 10 mm přes 4 do 6 ks/m2</t>
  </si>
  <si>
    <t>-1370647891</t>
  </si>
  <si>
    <t>https://podminky.urs.cz/item/CS_URS_2024_01/771574414</t>
  </si>
  <si>
    <t>102</t>
  </si>
  <si>
    <t>5976113R</t>
  </si>
  <si>
    <t>dlažba keramická slinutá glazovaná 450x450 mm tl do 10mm, specifikace dle standardů</t>
  </si>
  <si>
    <t>723551823</t>
  </si>
  <si>
    <t>3,66*1,15 'Přepočtené koeficientem množství</t>
  </si>
  <si>
    <t>103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</si>
  <si>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</si>
  <si>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</si>
  <si>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</si>
  <si>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</si>
  <si>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104</t>
  </si>
  <si>
    <t>771474113</t>
  </si>
  <si>
    <t>Montáž soklů z dlaždic keramických lepených cementovým flexibilním lepidlem rovných, výšky přes 90 do 120 mm</t>
  </si>
  <si>
    <t>189447312</t>
  </si>
  <si>
    <t>https://podminky.urs.cz/item/CS_URS_2024_01/771474113</t>
  </si>
  <si>
    <t>"m.č. 1.02" (0,88+1,04)*2-0,7</t>
  </si>
  <si>
    <t>105</t>
  </si>
  <si>
    <t>5976118R</t>
  </si>
  <si>
    <t>sokl keramický tl do 10mm výšky přes 90 do 120mm, dekor dle dlažby</t>
  </si>
  <si>
    <t>1188882743</t>
  </si>
  <si>
    <t>3,14*1,1 'Přepočtené koeficientem množství</t>
  </si>
  <si>
    <t>106</t>
  </si>
  <si>
    <t>771591115</t>
  </si>
  <si>
    <t>Podlahy - dokončovací práce spárování silikonem</t>
  </si>
  <si>
    <t>1789367835</t>
  </si>
  <si>
    <t>https://podminky.urs.cz/item/CS_URS_2024_01/771591115</t>
  </si>
  <si>
    <t>"dlažba/sokl" 3,14</t>
  </si>
  <si>
    <t>"dlažba/obklad" (1,675+1,715)*2-0,7</t>
  </si>
  <si>
    <t>107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</si>
  <si>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</si>
  <si>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</si>
  <si>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</si>
  <si>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</si>
  <si>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</si>
  <si>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108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</si>
  <si>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</si>
  <si>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</si>
  <si>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</si>
  <si>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</si>
  <si>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109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</si>
  <si>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</si>
  <si>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</si>
  <si>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</si>
  <si>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</si>
  <si>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110</t>
  </si>
  <si>
    <t>998771311</t>
  </si>
  <si>
    <t>Přesun hmot pro podlahy z dlaždic stanovený procentní sazbou (%) z ceny vodorovná dopravní vzdálenost do 50 m ruční (bez užití mechanizace) v objektech výšky do 6 m</t>
  </si>
  <si>
    <t>-711086273</t>
  </si>
  <si>
    <t>https://podminky.urs.cz/item/CS_URS_2024_01/998771311</t>
  </si>
  <si>
    <t>775</t>
  </si>
  <si>
    <t>Podlahy skládané</t>
  </si>
  <si>
    <t>111</t>
  </si>
  <si>
    <t>775511800</t>
  </si>
  <si>
    <t>Demontáž podlah vlysových do suti s lištami lepených</t>
  </si>
  <si>
    <t>-2085888667</t>
  </si>
  <si>
    <t>https://podminky.urs.cz/item/CS_URS_2024_01/775511800</t>
  </si>
  <si>
    <t>"m.č. 1.01" 16,0</t>
  </si>
  <si>
    <t>112</t>
  </si>
  <si>
    <t>775111116</t>
  </si>
  <si>
    <t>Příprava podkladu skládaných podlah a stěn broušení podlah stávajícího podkladu pro odstranění lepidla (po starých krytinách)</t>
  </si>
  <si>
    <t>1211854131</t>
  </si>
  <si>
    <t>https://podminky.urs.cz/item/CS_URS_2024_01/775111116</t>
  </si>
  <si>
    <t>Poznámka k položce:_x000D_
obroušení asfaltové emulze</t>
  </si>
  <si>
    <t>113</t>
  </si>
  <si>
    <t>775541151</t>
  </si>
  <si>
    <t>Montáž podlah plovoucích z velkoplošných lamel dýhovaných a laminovaných bez podložky, spojovaných zaklapnutím</t>
  </si>
  <si>
    <t>1019329157</t>
  </si>
  <si>
    <t>https://podminky.urs.cz/item/CS_URS_2024_01/775541151</t>
  </si>
  <si>
    <t>114</t>
  </si>
  <si>
    <t>61198007</t>
  </si>
  <si>
    <t>podlaha plovoucí laminátová spoj zaklapnutím tř 32 tl 8mm</t>
  </si>
  <si>
    <t>-327941718</t>
  </si>
  <si>
    <t>Poznámka k položce:_x000D_
specifikace dle standardů</t>
  </si>
  <si>
    <t>24,86*1,08 'Přepočtené koeficientem množství</t>
  </si>
  <si>
    <t>115</t>
  </si>
  <si>
    <t>775591191</t>
  </si>
  <si>
    <t>Ostatní prvky pro plovoucí podlahy montáž podložky vyrovnávací a tlumící</t>
  </si>
  <si>
    <t>-1739692902</t>
  </si>
  <si>
    <t>https://podminky.urs.cz/item/CS_URS_2024_01/775591191</t>
  </si>
  <si>
    <t>116</t>
  </si>
  <si>
    <t>61155350</t>
  </si>
  <si>
    <t>podložka izolační z pěnového PE 2mm</t>
  </si>
  <si>
    <t>-1603830145</t>
  </si>
  <si>
    <t>117</t>
  </si>
  <si>
    <t>775413401</t>
  </si>
  <si>
    <t>Montáž lišty obvodové lepené</t>
  </si>
  <si>
    <t>-722026119</t>
  </si>
  <si>
    <t>https://podminky.urs.cz/item/CS_URS_2024_01/775413401</t>
  </si>
  <si>
    <t>"m.č. 1.01" 19,9-(0,7+0,8)</t>
  </si>
  <si>
    <t>"m.č. 1.03" 8,6-(0,8*2+0,7)</t>
  </si>
  <si>
    <t>118</t>
  </si>
  <si>
    <t>6141811R</t>
  </si>
  <si>
    <t>lišta podlahová systémová k laminátové podlaze, specifikace dle PD</t>
  </si>
  <si>
    <t>-2065596972</t>
  </si>
  <si>
    <t>24,7*1,08 'Přepočtené koeficientem množství</t>
  </si>
  <si>
    <t>119</t>
  </si>
  <si>
    <t>776421311</t>
  </si>
  <si>
    <t>Montáž lišt přechodových samolepících</t>
  </si>
  <si>
    <t>1425875091</t>
  </si>
  <si>
    <t>https://podminky.urs.cz/item/CS_URS_2024_01/776421311</t>
  </si>
  <si>
    <t>"ozn. X.1" 0,8+0,7*2</t>
  </si>
  <si>
    <t>120</t>
  </si>
  <si>
    <t>5905413R</t>
  </si>
  <si>
    <t>profil přechodový hliníkový přechodový 40 mm</t>
  </si>
  <si>
    <t>-796512700</t>
  </si>
  <si>
    <t>2,2*1,02 'Přepočtené koeficientem množství</t>
  </si>
  <si>
    <t>121</t>
  </si>
  <si>
    <t>998775311</t>
  </si>
  <si>
    <t>Přesun hmot pro podlahy skládané stanovený procentní sazbou (%) z ceny vodorovná dopravní vzdálenost do 50 m ruční (bez užití mechanizace) v objektech výšky do 6 m</t>
  </si>
  <si>
    <t>-1428402682</t>
  </si>
  <si>
    <t>https://podminky.urs.cz/item/CS_URS_2024_01/998775311</t>
  </si>
  <si>
    <t>781</t>
  </si>
  <si>
    <t>Dokončovací práce - obklady</t>
  </si>
  <si>
    <t>122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</si>
  <si>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</si>
  <si>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</si>
  <si>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</si>
  <si>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</si>
  <si>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123</t>
  </si>
  <si>
    <t>781472217</t>
  </si>
  <si>
    <t>Montáž keramických obkladů stěn lepených cementovým flexibilním lepidlem hladkých přes 12 do 19 ks/m2</t>
  </si>
  <si>
    <t>1877928363</t>
  </si>
  <si>
    <t>https://podminky.urs.cz/item/CS_URS_2024_01/781472217</t>
  </si>
  <si>
    <t>(1,675+1,715)*2*2,1</t>
  </si>
  <si>
    <t>-0,8*2,1</t>
  </si>
  <si>
    <t>(1,8+1,9)*0,5</t>
  </si>
  <si>
    <t>124</t>
  </si>
  <si>
    <t>5976170R</t>
  </si>
  <si>
    <t>obklad keramický nemrazuvzdorný 250x330 mm tl do 10mm, specifikace dle standardů</t>
  </si>
  <si>
    <t>1778615371</t>
  </si>
  <si>
    <t>14,408*1,1 'Přepočtené koeficientem množství</t>
  </si>
  <si>
    <t>125</t>
  </si>
  <si>
    <t>781492351</t>
  </si>
  <si>
    <t>Obklad - dokončující práce montáž profilu lepeného flexibilním cementovým rychletuhnoucím lepidlem ukončovacího</t>
  </si>
  <si>
    <t>-1371242815</t>
  </si>
  <si>
    <t>https://podminky.urs.cz/item/CS_URS_2024_01/781492351</t>
  </si>
  <si>
    <t>0,5</t>
  </si>
  <si>
    <t>(1,675+1,715)*2</t>
  </si>
  <si>
    <t>0,8+0,15+1,2</t>
  </si>
  <si>
    <t>126</t>
  </si>
  <si>
    <t>1941600R</t>
  </si>
  <si>
    <t>lišta ukončovací, specifikace dle PD</t>
  </si>
  <si>
    <t>468012503</t>
  </si>
  <si>
    <t>9,43*1,05 'Přepočtené koeficientem množství</t>
  </si>
  <si>
    <t>127</t>
  </si>
  <si>
    <t>781495115</t>
  </si>
  <si>
    <t>Obklad - dokončující práce ostatní práce spárování silikonem</t>
  </si>
  <si>
    <t>260969974</t>
  </si>
  <si>
    <t>https://podminky.urs.cz/item/CS_URS_2024_01/781495115</t>
  </si>
  <si>
    <t>"kouty" 2,1*4+0,5*2</t>
  </si>
  <si>
    <t>128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</si>
  <si>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</si>
  <si>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</si>
  <si>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</si>
  <si>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</si>
  <si>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(1,715+1,675+0,85)*2,1</t>
  </si>
  <si>
    <t>129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</si>
  <si>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</si>
  <si>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</si>
  <si>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</si>
  <si>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</si>
  <si>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130</t>
  </si>
  <si>
    <t>998781311</t>
  </si>
  <si>
    <t>Přesun hmot pro obklady keramické stanovený procentní sazbou (%) z ceny vodorovná dopravní vzdálenost do 50 m ruční (bez užití mechanizace) v objektech výšky do 6 m</t>
  </si>
  <si>
    <t>-21927157</t>
  </si>
  <si>
    <t>https://podminky.urs.cz/item/CS_URS_2024_01/998781311</t>
  </si>
  <si>
    <t>784</t>
  </si>
  <si>
    <t>Dokončovací práce - malby a tapety</t>
  </si>
  <si>
    <t>131</t>
  </si>
  <si>
    <t>784121001</t>
  </si>
  <si>
    <t>Oškrabání malby v místnostech výšky do 3,80 m</t>
  </si>
  <si>
    <t>-482256329</t>
  </si>
  <si>
    <t>https://podminky.urs.cz/item/CS_URS_2024_01/784121001</t>
  </si>
  <si>
    <t>"omítané stěny, otlučení 30%" 59,255*0,7</t>
  </si>
  <si>
    <t>"omítané stropy, otlučení 20%" 24,86*0,8</t>
  </si>
  <si>
    <t>132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</si>
  <si>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</si>
  <si>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</si>
  <si>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</si>
  <si>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</si>
  <si>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133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</si>
  <si>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</si>
  <si>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</si>
  <si>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</si>
  <si>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</si>
  <si>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20,0*3,065+21,1</t>
  </si>
  <si>
    <t>(0,88+1,04)*3,065+0,92</t>
  </si>
  <si>
    <t>8,5*3,065+3,76</t>
  </si>
  <si>
    <t>6,8*3,065+2,74</t>
  </si>
  <si>
    <t>obklady</t>
  </si>
  <si>
    <t>-14,408</t>
  </si>
  <si>
    <t>134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</si>
  <si>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</si>
  <si>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</si>
  <si>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</si>
  <si>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</si>
  <si>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135</t>
  </si>
  <si>
    <t>784660R01</t>
  </si>
  <si>
    <t>Linkrustace s vrchním nátěrem latexovým v místnostech výšky do 3,80 m</t>
  </si>
  <si>
    <t>-1368253895</t>
  </si>
  <si>
    <t>Poznámka k položce:_x000D_
dekorační stěrka pro tvorbu linkrust - vzor dle stávající_x000D_
olejový nátěr - barevnost dle stávající</t>
  </si>
  <si>
    <t>"vstupní dveře - chodba" 2,0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</si>
  <si>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</si>
  <si>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</si>
  <si>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</si>
  <si>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</si>
  <si>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</si>
  <si>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</si>
  <si>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</si>
  <si>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</si>
  <si>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</si>
  <si>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</si>
  <si>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</si>
  <si>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</si>
  <si>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</si>
  <si>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</si>
  <si>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</si>
  <si>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</si>
  <si>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HT110 vč. tvarovek, dodávka a montáž</t>
  </si>
  <si>
    <t>1.05</t>
  </si>
  <si>
    <t>Kanalizační akustické potrubí DN110 vč. tvarovek, dodávka a montáž</t>
  </si>
  <si>
    <t>1.06</t>
  </si>
  <si>
    <t>objímka instalační pevná dvoušroubová DN 110</t>
  </si>
  <si>
    <t>1.07</t>
  </si>
  <si>
    <t>Vyměření přípojek na potrubí vyvedení a upevnění odpadních výpustek DN 50</t>
  </si>
  <si>
    <t>1.08</t>
  </si>
  <si>
    <t>Vyměření přípojek na potrubí vyvedení a upevnění odpadních výpustek DN 110</t>
  </si>
  <si>
    <t>1.09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</si>
  <si>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</si>
  <si>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</si>
  <si>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</si>
  <si>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</si>
  <si>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</si>
  <si>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</si>
  <si>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</si>
  <si>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</si>
  <si>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</si>
  <si>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</si>
  <si>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</si>
  <si>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</si>
  <si>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</si>
  <si>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</si>
  <si>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</si>
  <si>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</si>
  <si>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</si>
  <si>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</si>
  <si>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</si>
  <si>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</si>
  <si>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</si>
  <si>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</si>
  <si>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650 mm, hloubka 500 mm</t>
  </si>
  <si>
    <t>3.03</t>
  </si>
  <si>
    <t>Sprchové vaničky litý mramor čtvrtkruhová 800x800 mm</t>
  </si>
  <si>
    <t>3.04</t>
  </si>
  <si>
    <t>sprchové dveře dvoukřídlé, skleněné tl. 6 mm dveře otvíravé, čtvrtkruhové na vaničku 900x900 mm</t>
  </si>
  <si>
    <t>3.05</t>
  </si>
  <si>
    <t>Dřezy bez výtokových armatur jednoduché se zápachovou uzávěrkou nerezové</t>
  </si>
  <si>
    <t>3.06</t>
  </si>
  <si>
    <t>Umyvadlová stojánková baterie páková s výpustí, dodávka a montáž</t>
  </si>
  <si>
    <t>3.07</t>
  </si>
  <si>
    <t>Dřezová stojánková baterie páková s výpustí, dodávka a montáž</t>
  </si>
  <si>
    <t>3.08</t>
  </si>
  <si>
    <t>Baterie sprchové montáž nástěnných baterií s nastavitelnou výškou sprchy</t>
  </si>
  <si>
    <t>3.09</t>
  </si>
  <si>
    <t>Baterie sprchová páková včetně sprchové soupravy 150mm chrom</t>
  </si>
  <si>
    <t>3.10</t>
  </si>
  <si>
    <t>Ventily odpadní pro zařizovací předměty dřezové s přepadem G 6/4"</t>
  </si>
  <si>
    <t>3.11</t>
  </si>
  <si>
    <t>Zápachové uzávěrky zařizovacích předmětů pro umyvadla DN 40</t>
  </si>
  <si>
    <t>3.12</t>
  </si>
  <si>
    <t>Zápachové uzávěrky zařizovacích předmětů pro dřezy DN 40/50</t>
  </si>
  <si>
    <t>3.13</t>
  </si>
  <si>
    <t>Zápachové uzávěrky zařizovacích předmětů pro vany sprchových koutů s kulovým kloubem na odtoku DN 40/50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</si>
  <si>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</si>
  <si>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</si>
  <si>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</si>
  <si>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</si>
  <si>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</si>
  <si>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</si>
  <si>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</si>
  <si>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ÚT - Vytápění</t>
  </si>
  <si>
    <t xml:space="preserve">1. - otopná tělesa </t>
  </si>
  <si>
    <t>2. - potrubí</t>
  </si>
  <si>
    <t>3. - trubicová tepelná izolace</t>
  </si>
  <si>
    <t>4. - ostatní</t>
  </si>
  <si>
    <t xml:space="preserve">otopná tělesa </t>
  </si>
  <si>
    <t>1.1</t>
  </si>
  <si>
    <t>deskové otopné těleso v. 600 mm, výkon 0,4 kW (70/50°C), dodávka a montáž</t>
  </si>
  <si>
    <t>Poznámka k položce:_x000D_
včetně upevnění</t>
  </si>
  <si>
    <t>1.2</t>
  </si>
  <si>
    <t>deskové otopné těleso v. 500 mm, výkon 2,2 kW (70/50°C), dodávka a montáž</t>
  </si>
  <si>
    <t>1.3</t>
  </si>
  <si>
    <t>trubkové těleso š. 600 mm, středové připojení, výkon 0,40 kW (70/50°C), dodávka a montáž</t>
  </si>
  <si>
    <t>1.4</t>
  </si>
  <si>
    <t>středová připojovací armatura s krytkou a termostatickou hlavicí, dodávka a montáž</t>
  </si>
  <si>
    <t>1.5</t>
  </si>
  <si>
    <t>připojovací H-šroubení s vypouštěním dodávka a montáž</t>
  </si>
  <si>
    <t>1.6</t>
  </si>
  <si>
    <t>termostatická hlavice, dodávka a montáž</t>
  </si>
  <si>
    <t>1.7</t>
  </si>
  <si>
    <t>elektrická topná tyč s regulátorem (300 W) dodávka a montáž</t>
  </si>
  <si>
    <t>1.8</t>
  </si>
  <si>
    <t>indikátor topných nákladů, dodávka a montáž</t>
  </si>
  <si>
    <t>Poznámka k položce:_x000D_
přesný typ ITN bude konzultován a určen organizací zajišťující odečet indikátorů, nutná kompatibilita se stávajícím systémem odečtů</t>
  </si>
  <si>
    <t>potrubí</t>
  </si>
  <si>
    <t>2.1</t>
  </si>
  <si>
    <t>Cu 15x1,0 včetně tvarovek a kotvení dodávka a montáž</t>
  </si>
  <si>
    <t>Poznámka k položce:_x000D_
měděné potrubí</t>
  </si>
  <si>
    <t>trubicová tepelná izolace</t>
  </si>
  <si>
    <t>3.1</t>
  </si>
  <si>
    <t>vnitřní průměr DN15, tl. stěny 20 mm dodávka a montáž</t>
  </si>
  <si>
    <t>ostatní</t>
  </si>
  <si>
    <t>4.1</t>
  </si>
  <si>
    <t>zkouška těsnosti</t>
  </si>
  <si>
    <t>kpl</t>
  </si>
  <si>
    <t>4.2</t>
  </si>
  <si>
    <t>provozní zkoušky</t>
  </si>
  <si>
    <t>4.3</t>
  </si>
  <si>
    <t>proplach potrubí</t>
  </si>
  <si>
    <t>4.4</t>
  </si>
  <si>
    <t>částečné vypouštění a napuštění soustavy</t>
  </si>
  <si>
    <t>4.5</t>
  </si>
  <si>
    <t>zaregulování soustavy</t>
  </si>
  <si>
    <t>VZT - Vzduchotechnika</t>
  </si>
  <si>
    <t>1. - Vzduchotechnika</t>
  </si>
  <si>
    <t>Montáž ventilátoru diagonálního nízkotlakého potrubního nevýbušného, průměru do 100 mm</t>
  </si>
  <si>
    <t>Ventiláor axiální diagonální potrubní dvouotáčkový plastový IP44 připojení D 100mm;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</si>
  <si>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</si>
  <si>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</si>
  <si>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</si>
  <si>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cirkulační s tukových a uhlíkovýcm filtrem, max. výkon 300 m3/hod</t>
  </si>
  <si>
    <t>Montáž ostatních zařízení uzavírací klapky do kruhového potrubí bez příruby, průměru do 100 mm</t>
  </si>
  <si>
    <t>klapka kruhová zpětná Pz D 100mm; samotížná</t>
  </si>
  <si>
    <t>Montáž spiro potrubí průměru D 100 mm, vč. tvarovek</t>
  </si>
  <si>
    <t>1.10</t>
  </si>
  <si>
    <t>Spiro potrbí z pozinku D 100 mm</t>
  </si>
  <si>
    <t>1.11</t>
  </si>
  <si>
    <t>Montáž potrubí ohebného kruhového izolovaného minerální vatou zAl folie, průměru přes 100 do 200 mm</t>
  </si>
  <si>
    <t>1.12</t>
  </si>
  <si>
    <t>hadice ohebná z Al s tepelnou izolací 25mm, délka 10m D 100mm</t>
  </si>
  <si>
    <t>1.13</t>
  </si>
  <si>
    <t>Závěs kruhového potrubí pomocí objímky, kotvené do betonu průměru potrubí přes 100 do 200 mm</t>
  </si>
  <si>
    <t>1.14</t>
  </si>
  <si>
    <t>Protipožární ochrana vzduchotechnického potrubí prostup kruhového potrubí stěnou, průměru potrubí do 100 mm</t>
  </si>
  <si>
    <t>EL - Elektroinstalace</t>
  </si>
  <si>
    <t>EL001</t>
  </si>
  <si>
    <t>Dvojnásobná zásuvka</t>
  </si>
  <si>
    <t>EL002</t>
  </si>
  <si>
    <t>El. vývod 3-fázový</t>
  </si>
  <si>
    <t>EL003</t>
  </si>
  <si>
    <t>Střídavý vypínač</t>
  </si>
  <si>
    <t>EL004</t>
  </si>
  <si>
    <t>Sériový vypínač</t>
  </si>
  <si>
    <t>EL005</t>
  </si>
  <si>
    <t>Tlačítkový ovladač</t>
  </si>
  <si>
    <t>EL006</t>
  </si>
  <si>
    <t>Trojitá zásuvka</t>
  </si>
  <si>
    <t>EL007</t>
  </si>
  <si>
    <t>Vypínač</t>
  </si>
  <si>
    <t>EL008</t>
  </si>
  <si>
    <t>Zásuvka</t>
  </si>
  <si>
    <t>EL009</t>
  </si>
  <si>
    <t>Zásuvka STA</t>
  </si>
  <si>
    <t>EL010</t>
  </si>
  <si>
    <t>Zásuvka LAN</t>
  </si>
  <si>
    <t>EL011</t>
  </si>
  <si>
    <t>KU68</t>
  </si>
  <si>
    <t>EL012</t>
  </si>
  <si>
    <t>Svítidlo</t>
  </si>
  <si>
    <t>EL013</t>
  </si>
  <si>
    <t>Objímka E27</t>
  </si>
  <si>
    <t>EL014</t>
  </si>
  <si>
    <t>domácí telefon - dle typu systému</t>
  </si>
  <si>
    <t>EL015</t>
  </si>
  <si>
    <t>požární čidlo</t>
  </si>
  <si>
    <t>EL016</t>
  </si>
  <si>
    <t>CYKY-J 5x4</t>
  </si>
  <si>
    <t>EL017</t>
  </si>
  <si>
    <t>CYKY-J 5x2,5</t>
  </si>
  <si>
    <t>EL018</t>
  </si>
  <si>
    <t>CYKY-J 3x2,5</t>
  </si>
  <si>
    <t>EL019</t>
  </si>
  <si>
    <t>CYKY-J 3x1,5</t>
  </si>
  <si>
    <t>EL020</t>
  </si>
  <si>
    <t>CYKY-O 3x1,5</t>
  </si>
  <si>
    <t>EL021</t>
  </si>
  <si>
    <t>CY6žz</t>
  </si>
  <si>
    <t>EL022</t>
  </si>
  <si>
    <t>UTP cat.5e</t>
  </si>
  <si>
    <t>EL023</t>
  </si>
  <si>
    <t>Koaxiál 75 Ohm</t>
  </si>
  <si>
    <t>EL024</t>
  </si>
  <si>
    <t>rozvaděč R1</t>
  </si>
  <si>
    <t>EL025</t>
  </si>
  <si>
    <t>úprava RE</t>
  </si>
  <si>
    <t>hod</t>
  </si>
  <si>
    <t>EL026</t>
  </si>
  <si>
    <t>poplatky za hlavní jistič - distributor</t>
  </si>
  <si>
    <t>EL027</t>
  </si>
  <si>
    <t>svorky Wago</t>
  </si>
  <si>
    <t>EL028</t>
  </si>
  <si>
    <t>trubka 2323</t>
  </si>
  <si>
    <t>EL029</t>
  </si>
  <si>
    <t>montážní práce</t>
  </si>
  <si>
    <t>EL030</t>
  </si>
  <si>
    <t>stavební přípomoce</t>
  </si>
  <si>
    <t>EL031</t>
  </si>
  <si>
    <t>PPV</t>
  </si>
  <si>
    <t>EL032</t>
  </si>
  <si>
    <t>doprava</t>
  </si>
  <si>
    <t>EL033</t>
  </si>
  <si>
    <t>přesun</t>
  </si>
  <si>
    <t>EL034</t>
  </si>
  <si>
    <t>dokumentace SPS</t>
  </si>
  <si>
    <t>EL035</t>
  </si>
  <si>
    <t>přípomoc reviznímu technikovi</t>
  </si>
  <si>
    <t>EL036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</si>
  <si>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</si>
  <si>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</si>
  <si>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</si>
  <si>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</si>
  <si>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</si>
  <si>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</si>
  <si>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</si>
  <si>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</si>
  <si>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</si>
  <si>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</si>
  <si>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</si>
  <si>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</si>
  <si>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-280850660</t>
  </si>
  <si>
    <t>https://podminky.urs.cz/item/CS_URS_2024_01/013254000</t>
  </si>
  <si>
    <t>VRN3</t>
  </si>
  <si>
    <t>Zařízení staveniště</t>
  </si>
  <si>
    <t>030001000</t>
  </si>
  <si>
    <t>Kč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</si>
  <si>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</si>
  <si>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</si>
  <si>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</si>
  <si>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</si>
  <si>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</si>
  <si>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</si>
  <si>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</si>
  <si>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</si>
  <si>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</si>
  <si>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</si>
  <si>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</si>
  <si>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</si>
  <si>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</si>
  <si>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</si>
  <si>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</si>
  <si>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</si>
  <si>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</si>
  <si>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</si>
  <si>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</si>
  <si>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</si>
  <si>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</si>
  <si>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</si>
  <si>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</si>
  <si>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954148126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</si>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</sst>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168" fontId="55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967031132" TargetMode="External"/><Relationship Id="rId21" Type="http://schemas.openxmlformats.org/officeDocument/2006/relationships/hyperlink" Target="https://podminky.urs.cz/item/CS_URS_2024_01/962032231" TargetMode="External"/><Relationship Id="rId34" Type="http://schemas.openxmlformats.org/officeDocument/2006/relationships/hyperlink" Target="https://podminky.urs.cz/item/CS_URS_2024_01/997013215" TargetMode="External"/><Relationship Id="rId42" Type="http://schemas.openxmlformats.org/officeDocument/2006/relationships/hyperlink" Target="https://podminky.urs.cz/item/CS_URS_2024_01/725110811" TargetMode="External"/><Relationship Id="rId47" Type="http://schemas.openxmlformats.org/officeDocument/2006/relationships/hyperlink" Target="https://podminky.urs.cz/item/CS_URS_2024_01/763111714" TargetMode="External"/><Relationship Id="rId50" Type="http://schemas.openxmlformats.org/officeDocument/2006/relationships/hyperlink" Target="https://podminky.urs.cz/item/CS_URS_2024_01/763111720" TargetMode="External"/><Relationship Id="rId55" Type="http://schemas.openxmlformats.org/officeDocument/2006/relationships/hyperlink" Target="https://podminky.urs.cz/item/CS_URS_2024_01/763131761" TargetMode="External"/><Relationship Id="rId63" Type="http://schemas.openxmlformats.org/officeDocument/2006/relationships/hyperlink" Target="https://podminky.urs.cz/item/CS_URS_2024_01/998763511" TargetMode="External"/><Relationship Id="rId68" Type="http://schemas.openxmlformats.org/officeDocument/2006/relationships/hyperlink" Target="https://podminky.urs.cz/item/CS_URS_2024_01/771473810" TargetMode="External"/><Relationship Id="rId76" Type="http://schemas.openxmlformats.org/officeDocument/2006/relationships/hyperlink" Target="https://podminky.urs.cz/item/CS_URS_2024_01/771591241" TargetMode="External"/><Relationship Id="rId84" Type="http://schemas.openxmlformats.org/officeDocument/2006/relationships/hyperlink" Target="https://podminky.urs.cz/item/CS_URS_2024_01/776421311" TargetMode="External"/><Relationship Id="rId89" Type="http://schemas.openxmlformats.org/officeDocument/2006/relationships/hyperlink" Target="https://podminky.urs.cz/item/CS_URS_2024_01/781495115" TargetMode="External"/><Relationship Id="rId97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611325417" TargetMode="External"/><Relationship Id="rId71" Type="http://schemas.openxmlformats.org/officeDocument/2006/relationships/hyperlink" Target="https://podminky.urs.cz/item/CS_URS_2024_01/771574414" TargetMode="External"/><Relationship Id="rId92" Type="http://schemas.openxmlformats.org/officeDocument/2006/relationships/hyperlink" Target="https://podminky.urs.cz/item/CS_URS_2024_01/998781311" TargetMode="External"/><Relationship Id="rId2" Type="http://schemas.openxmlformats.org/officeDocument/2006/relationships/hyperlink" Target="https://podminky.urs.cz/item/CS_URS_2024_01/346244361" TargetMode="External"/><Relationship Id="rId16" Type="http://schemas.openxmlformats.org/officeDocument/2006/relationships/hyperlink" Target="https://podminky.urs.cz/item/CS_URS_2024_01/612181001" TargetMode="External"/><Relationship Id="rId29" Type="http://schemas.openxmlformats.org/officeDocument/2006/relationships/hyperlink" Target="https://podminky.urs.cz/item/CS_URS_2024_01/968072455" TargetMode="External"/><Relationship Id="rId11" Type="http://schemas.openxmlformats.org/officeDocument/2006/relationships/hyperlink" Target="https://podminky.urs.cz/item/CS_URS_2024_01/612131121" TargetMode="External"/><Relationship Id="rId24" Type="http://schemas.openxmlformats.org/officeDocument/2006/relationships/hyperlink" Target="https://podminky.urs.cz/item/CS_URS_2024_01/974031142" TargetMode="External"/><Relationship Id="rId32" Type="http://schemas.openxmlformats.org/officeDocument/2006/relationships/hyperlink" Target="https://podminky.urs.cz/item/CS_URS_2024_01/978013141" TargetMode="External"/><Relationship Id="rId37" Type="http://schemas.openxmlformats.org/officeDocument/2006/relationships/hyperlink" Target="https://podminky.urs.cz/item/CS_URS_2024_01/997013603" TargetMode="External"/><Relationship Id="rId40" Type="http://schemas.openxmlformats.org/officeDocument/2006/relationships/hyperlink" Target="https://podminky.urs.cz/item/CS_URS_2024_01/998018001" TargetMode="External"/><Relationship Id="rId45" Type="http://schemas.openxmlformats.org/officeDocument/2006/relationships/hyperlink" Target="https://podminky.urs.cz/item/CS_URS_2024_01/763171811" TargetMode="External"/><Relationship Id="rId53" Type="http://schemas.openxmlformats.org/officeDocument/2006/relationships/hyperlink" Target="https://podminky.urs.cz/item/CS_URS_2024_01/763181421" TargetMode="External"/><Relationship Id="rId58" Type="http://schemas.openxmlformats.org/officeDocument/2006/relationships/hyperlink" Target="https://podminky.urs.cz/item/CS_URS_2024_01/763121911" TargetMode="External"/><Relationship Id="rId66" Type="http://schemas.openxmlformats.org/officeDocument/2006/relationships/hyperlink" Target="https://podminky.urs.cz/item/CS_URS_2024_01/767646411" TargetMode="External"/><Relationship Id="rId74" Type="http://schemas.openxmlformats.org/officeDocument/2006/relationships/hyperlink" Target="https://podminky.urs.cz/item/CS_URS_2024_01/771591115" TargetMode="External"/><Relationship Id="rId79" Type="http://schemas.openxmlformats.org/officeDocument/2006/relationships/hyperlink" Target="https://podminky.urs.cz/item/CS_URS_2024_01/775511800" TargetMode="External"/><Relationship Id="rId87" Type="http://schemas.openxmlformats.org/officeDocument/2006/relationships/hyperlink" Target="https://podminky.urs.cz/item/CS_URS_2024_01/781472217" TargetMode="External"/><Relationship Id="rId5" Type="http://schemas.openxmlformats.org/officeDocument/2006/relationships/hyperlink" Target="https://podminky.urs.cz/item/CS_URS_2024_01/629991011" TargetMode="External"/><Relationship Id="rId61" Type="http://schemas.openxmlformats.org/officeDocument/2006/relationships/hyperlink" Target="https://podminky.urs.cz/item/CS_URS_2024_01/763121714" TargetMode="External"/><Relationship Id="rId82" Type="http://schemas.openxmlformats.org/officeDocument/2006/relationships/hyperlink" Target="https://podminky.urs.cz/item/CS_URS_2024_01/775591191" TargetMode="External"/><Relationship Id="rId90" Type="http://schemas.openxmlformats.org/officeDocument/2006/relationships/hyperlink" Target="https://podminky.urs.cz/item/CS_URS_2024_01/781131112" TargetMode="External"/><Relationship Id="rId95" Type="http://schemas.openxmlformats.org/officeDocument/2006/relationships/hyperlink" Target="https://podminky.urs.cz/item/CS_URS_2024_01/784181101" TargetMode="External"/><Relationship Id="rId19" Type="http://schemas.openxmlformats.org/officeDocument/2006/relationships/hyperlink" Target="https://podminky.urs.cz/item/CS_URS_2024_01/634111113" TargetMode="External"/><Relationship Id="rId14" Type="http://schemas.openxmlformats.org/officeDocument/2006/relationships/hyperlink" Target="https://podminky.urs.cz/item/CS_URS_2024_01/612321141" TargetMode="External"/><Relationship Id="rId22" Type="http://schemas.openxmlformats.org/officeDocument/2006/relationships/hyperlink" Target="https://podminky.urs.cz/item/CS_URS_2024_01/962031132" TargetMode="External"/><Relationship Id="rId27" Type="http://schemas.openxmlformats.org/officeDocument/2006/relationships/hyperlink" Target="https://podminky.urs.cz/item/CS_URS_2024_01/965042221" TargetMode="External"/><Relationship Id="rId30" Type="http://schemas.openxmlformats.org/officeDocument/2006/relationships/hyperlink" Target="https://podminky.urs.cz/item/CS_URS_2024_01/978059541" TargetMode="External"/><Relationship Id="rId35" Type="http://schemas.openxmlformats.org/officeDocument/2006/relationships/hyperlink" Target="https://podminky.urs.cz/item/CS_URS_2024_01/997013501" TargetMode="External"/><Relationship Id="rId43" Type="http://schemas.openxmlformats.org/officeDocument/2006/relationships/hyperlink" Target="https://podminky.urs.cz/item/CS_URS_2024_01/725820801" TargetMode="External"/><Relationship Id="rId48" Type="http://schemas.openxmlformats.org/officeDocument/2006/relationships/hyperlink" Target="https://podminky.urs.cz/item/CS_URS_2024_01/763121590" TargetMode="External"/><Relationship Id="rId56" Type="http://schemas.openxmlformats.org/officeDocument/2006/relationships/hyperlink" Target="https://podminky.urs.cz/item/CS_URS_2024_01/763131912" TargetMode="External"/><Relationship Id="rId64" Type="http://schemas.openxmlformats.org/officeDocument/2006/relationships/hyperlink" Target="https://podminky.urs.cz/item/CS_URS_2024_01/766694116" TargetMode="External"/><Relationship Id="rId69" Type="http://schemas.openxmlformats.org/officeDocument/2006/relationships/hyperlink" Target="https://podminky.urs.cz/item/CS_URS_2024_01/771573810" TargetMode="External"/><Relationship Id="rId77" Type="http://schemas.openxmlformats.org/officeDocument/2006/relationships/hyperlink" Target="https://podminky.urs.cz/item/CS_URS_2024_01/771591264" TargetMode="External"/><Relationship Id="rId8" Type="http://schemas.openxmlformats.org/officeDocument/2006/relationships/hyperlink" Target="https://podminky.urs.cz/item/CS_URS_2024_01/611181001" TargetMode="External"/><Relationship Id="rId51" Type="http://schemas.openxmlformats.org/officeDocument/2006/relationships/hyperlink" Target="https://podminky.urs.cz/item/CS_URS_2024_01/763173113" TargetMode="External"/><Relationship Id="rId72" Type="http://schemas.openxmlformats.org/officeDocument/2006/relationships/hyperlink" Target="https://podminky.urs.cz/item/CS_URS_2024_01/771577211" TargetMode="External"/><Relationship Id="rId80" Type="http://schemas.openxmlformats.org/officeDocument/2006/relationships/hyperlink" Target="https://podminky.urs.cz/item/CS_URS_2024_01/775111116" TargetMode="External"/><Relationship Id="rId85" Type="http://schemas.openxmlformats.org/officeDocument/2006/relationships/hyperlink" Target="https://podminky.urs.cz/item/CS_URS_2024_01/998775311" TargetMode="External"/><Relationship Id="rId93" Type="http://schemas.openxmlformats.org/officeDocument/2006/relationships/hyperlink" Target="https://podminky.urs.cz/item/CS_URS_2024_01/784121001" TargetMode="External"/><Relationship Id="rId3" Type="http://schemas.openxmlformats.org/officeDocument/2006/relationships/hyperlink" Target="https://podminky.urs.cz/item/CS_URS_2024_01/619991001" TargetMode="External"/><Relationship Id="rId12" Type="http://schemas.openxmlformats.org/officeDocument/2006/relationships/hyperlink" Target="https://podminky.urs.cz/item/CS_URS_2024_01/612325417" TargetMode="External"/><Relationship Id="rId17" Type="http://schemas.openxmlformats.org/officeDocument/2006/relationships/hyperlink" Target="https://podminky.urs.cz/item/CS_URS_2024_01/631312141" TargetMode="External"/><Relationship Id="rId25" Type="http://schemas.openxmlformats.org/officeDocument/2006/relationships/hyperlink" Target="https://podminky.urs.cz/item/CS_URS_2024_01/977332112" TargetMode="External"/><Relationship Id="rId33" Type="http://schemas.openxmlformats.org/officeDocument/2006/relationships/hyperlink" Target="https://podminky.urs.cz/item/CS_URS_2024_01/952901111" TargetMode="External"/><Relationship Id="rId38" Type="http://schemas.openxmlformats.org/officeDocument/2006/relationships/hyperlink" Target="https://podminky.urs.cz/item/CS_URS_2024_01/997013607" TargetMode="External"/><Relationship Id="rId46" Type="http://schemas.openxmlformats.org/officeDocument/2006/relationships/hyperlink" Target="https://podminky.urs.cz/item/CS_URS_2024_01/763111411" TargetMode="External"/><Relationship Id="rId59" Type="http://schemas.openxmlformats.org/officeDocument/2006/relationships/hyperlink" Target="https://podminky.urs.cz/item/CS_URS_2024_01/763172387" TargetMode="External"/><Relationship Id="rId67" Type="http://schemas.openxmlformats.org/officeDocument/2006/relationships/hyperlink" Target="https://podminky.urs.cz/item/CS_URS_2024_01/998767311" TargetMode="External"/><Relationship Id="rId20" Type="http://schemas.openxmlformats.org/officeDocument/2006/relationships/hyperlink" Target="https://podminky.urs.cz/item/CS_URS_2024_01/949101111" TargetMode="External"/><Relationship Id="rId41" Type="http://schemas.openxmlformats.org/officeDocument/2006/relationships/hyperlink" Target="https://podminky.urs.cz/item/CS_URS_2024_01/722130803" TargetMode="External"/><Relationship Id="rId54" Type="http://schemas.openxmlformats.org/officeDocument/2006/relationships/hyperlink" Target="https://podminky.urs.cz/item/CS_URS_2024_01/763131451" TargetMode="External"/><Relationship Id="rId62" Type="http://schemas.openxmlformats.org/officeDocument/2006/relationships/hyperlink" Target="https://podminky.urs.cz/item/CS_URS_2024_01/763131714" TargetMode="External"/><Relationship Id="rId70" Type="http://schemas.openxmlformats.org/officeDocument/2006/relationships/hyperlink" Target="https://podminky.urs.cz/item/CS_URS_2024_01/771121011" TargetMode="External"/><Relationship Id="rId75" Type="http://schemas.openxmlformats.org/officeDocument/2006/relationships/hyperlink" Target="https://podminky.urs.cz/item/CS_URS_2024_01/771591112" TargetMode="External"/><Relationship Id="rId83" Type="http://schemas.openxmlformats.org/officeDocument/2006/relationships/hyperlink" Target="https://podminky.urs.cz/item/CS_URS_2024_01/775413401" TargetMode="External"/><Relationship Id="rId88" Type="http://schemas.openxmlformats.org/officeDocument/2006/relationships/hyperlink" Target="https://podminky.urs.cz/item/CS_URS_2024_01/781492351" TargetMode="External"/><Relationship Id="rId91" Type="http://schemas.openxmlformats.org/officeDocument/2006/relationships/hyperlink" Target="https://podminky.urs.cz/item/CS_URS_2024_01/781131241" TargetMode="External"/><Relationship Id="rId96" Type="http://schemas.openxmlformats.org/officeDocument/2006/relationships/hyperlink" Target="https://podminky.urs.cz/item/CS_URS_2024_01/784211101" TargetMode="External"/><Relationship Id="rId1" Type="http://schemas.openxmlformats.org/officeDocument/2006/relationships/hyperlink" Target="https://podminky.urs.cz/item/CS_URS_2024_01/310239211" TargetMode="External"/><Relationship Id="rId6" Type="http://schemas.openxmlformats.org/officeDocument/2006/relationships/hyperlink" Target="https://podminky.urs.cz/item/CS_URS_2024_01/611131121" TargetMode="External"/><Relationship Id="rId15" Type="http://schemas.openxmlformats.org/officeDocument/2006/relationships/hyperlink" Target="https://podminky.urs.cz/item/CS_URS_2024_01/612321191" TargetMode="External"/><Relationship Id="rId23" Type="http://schemas.openxmlformats.org/officeDocument/2006/relationships/hyperlink" Target="https://podminky.urs.cz/item/CS_URS_2024_01/971033361" TargetMode="External"/><Relationship Id="rId28" Type="http://schemas.openxmlformats.org/officeDocument/2006/relationships/hyperlink" Target="https://podminky.urs.cz/item/CS_URS_2024_01/965046111" TargetMode="External"/><Relationship Id="rId36" Type="http://schemas.openxmlformats.org/officeDocument/2006/relationships/hyperlink" Target="https://podminky.urs.cz/item/CS_URS_2024_01/997013509" TargetMode="External"/><Relationship Id="rId49" Type="http://schemas.openxmlformats.org/officeDocument/2006/relationships/hyperlink" Target="https://podminky.urs.cz/item/CS_URS_2024_01/763121712" TargetMode="External"/><Relationship Id="rId57" Type="http://schemas.openxmlformats.org/officeDocument/2006/relationships/hyperlink" Target="https://podminky.urs.cz/item/CS_URS_2024_01/763172398" TargetMode="External"/><Relationship Id="rId10" Type="http://schemas.openxmlformats.org/officeDocument/2006/relationships/hyperlink" Target="https://podminky.urs.cz/item/CS_URS_2024_01/612135101" TargetMode="External"/><Relationship Id="rId31" Type="http://schemas.openxmlformats.org/officeDocument/2006/relationships/hyperlink" Target="https://podminky.urs.cz/item/CS_URS_2024_01/978012141" TargetMode="External"/><Relationship Id="rId44" Type="http://schemas.openxmlformats.org/officeDocument/2006/relationships/hyperlink" Target="https://podminky.urs.cz/item/CS_URS_2024_01/763121811" TargetMode="External"/><Relationship Id="rId52" Type="http://schemas.openxmlformats.org/officeDocument/2006/relationships/hyperlink" Target="https://podminky.urs.cz/item/CS_URS_2024_01/763173111" TargetMode="External"/><Relationship Id="rId60" Type="http://schemas.openxmlformats.org/officeDocument/2006/relationships/hyperlink" Target="https://podminky.urs.cz/item/CS_URS_2024_01/763111717" TargetMode="External"/><Relationship Id="rId65" Type="http://schemas.openxmlformats.org/officeDocument/2006/relationships/hyperlink" Target="https://podminky.urs.cz/item/CS_URS_2024_01/998766311" TargetMode="External"/><Relationship Id="rId73" Type="http://schemas.openxmlformats.org/officeDocument/2006/relationships/hyperlink" Target="https://podminky.urs.cz/item/CS_URS_2024_01/771474113" TargetMode="External"/><Relationship Id="rId78" Type="http://schemas.openxmlformats.org/officeDocument/2006/relationships/hyperlink" Target="https://podminky.urs.cz/item/CS_URS_2024_01/998771311" TargetMode="External"/><Relationship Id="rId81" Type="http://schemas.openxmlformats.org/officeDocument/2006/relationships/hyperlink" Target="https://podminky.urs.cz/item/CS_URS_2024_01/775541151" TargetMode="External"/><Relationship Id="rId86" Type="http://schemas.openxmlformats.org/officeDocument/2006/relationships/hyperlink" Target="https://podminky.urs.cz/item/CS_URS_2024_01/781121011" TargetMode="External"/><Relationship Id="rId94" Type="http://schemas.openxmlformats.org/officeDocument/2006/relationships/hyperlink" Target="https://podminky.urs.cz/item/CS_URS_2024_01/784121011" TargetMode="External"/><Relationship Id="rId4" Type="http://schemas.openxmlformats.org/officeDocument/2006/relationships/hyperlink" Target="https://podminky.urs.cz/item/CS_URS_2024_01/619996127" TargetMode="External"/><Relationship Id="rId9" Type="http://schemas.openxmlformats.org/officeDocument/2006/relationships/hyperlink" Target="https://podminky.urs.cz/item/CS_URS_2024_01/612121100" TargetMode="External"/><Relationship Id="rId13" Type="http://schemas.openxmlformats.org/officeDocument/2006/relationships/hyperlink" Target="https://podminky.urs.cz/item/CS_URS_2024_01/612131101" TargetMode="External"/><Relationship Id="rId18" Type="http://schemas.openxmlformats.org/officeDocument/2006/relationships/hyperlink" Target="https://podminky.urs.cz/item/CS_URS_2024_01/632451107" TargetMode="External"/><Relationship Id="rId39" Type="http://schemas.openxmlformats.org/officeDocument/2006/relationships/hyperlink" Target="https://podminky.urs.cz/item/CS_URS_2024_01/99701363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4_01/031303000" TargetMode="External"/><Relationship Id="rId7" Type="http://schemas.openxmlformats.org/officeDocument/2006/relationships/hyperlink" Target="https://podminky.urs.cz/item/CS_URS_2024_01/073002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6" Type="http://schemas.openxmlformats.org/officeDocument/2006/relationships/hyperlink" Target="https://podminky.urs.cz/item/CS_URS_2024_01/071002000" TargetMode="External"/><Relationship Id="rId5" Type="http://schemas.openxmlformats.org/officeDocument/2006/relationships/hyperlink" Target="https://podminky.urs.cz/item/CS_URS_2024_01/062002000" TargetMode="External"/><Relationship Id="rId4" Type="http://schemas.openxmlformats.org/officeDocument/2006/relationships/hyperlink" Target="https://podminky.urs.cz/item/CS_URS_2024_01/045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BE47" sqref="BE47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21"/>
      <c r="BE5" s="297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21"/>
      <c r="BE6" s="298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8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8"/>
      <c r="BS8" s="18" t="s">
        <v>6</v>
      </c>
    </row>
    <row r="9" spans="1:74" ht="14.45" customHeight="1" x14ac:dyDescent="0.2">
      <c r="B9" s="21"/>
      <c r="AR9" s="21"/>
      <c r="BE9" s="298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8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8"/>
      <c r="BS11" s="18" t="s">
        <v>6</v>
      </c>
    </row>
    <row r="12" spans="1:74" ht="6.95" customHeight="1" x14ac:dyDescent="0.2">
      <c r="B12" s="21"/>
      <c r="AR12" s="21"/>
      <c r="BE12" s="298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8"/>
      <c r="BS13" s="18" t="s">
        <v>6</v>
      </c>
    </row>
    <row r="14" spans="1:74" ht="12.75" x14ac:dyDescent="0.2">
      <c r="B14" s="21"/>
      <c r="E14" s="303" t="s">
        <v>32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8" t="s">
        <v>29</v>
      </c>
      <c r="AN14" s="30" t="s">
        <v>32</v>
      </c>
      <c r="AR14" s="21"/>
      <c r="BE14" s="298"/>
      <c r="BS14" s="18" t="s">
        <v>6</v>
      </c>
    </row>
    <row r="15" spans="1:74" ht="6.95" customHeight="1" x14ac:dyDescent="0.2">
      <c r="B15" s="21"/>
      <c r="AR15" s="21"/>
      <c r="BE15" s="298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8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8"/>
      <c r="BS17" s="18" t="s">
        <v>36</v>
      </c>
    </row>
    <row r="18" spans="2:71" ht="6.95" customHeight="1" x14ac:dyDescent="0.2">
      <c r="B18" s="21"/>
      <c r="AR18" s="21"/>
      <c r="BE18" s="298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8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8"/>
      <c r="BS20" s="18" t="s">
        <v>4</v>
      </c>
    </row>
    <row r="21" spans="2:71" ht="6.95" customHeight="1" x14ac:dyDescent="0.2">
      <c r="B21" s="21"/>
      <c r="AR21" s="21"/>
      <c r="BE21" s="298"/>
    </row>
    <row r="22" spans="2:71" ht="12" customHeight="1" x14ac:dyDescent="0.2">
      <c r="B22" s="21"/>
      <c r="D22" s="28" t="s">
        <v>39</v>
      </c>
      <c r="AR22" s="21"/>
      <c r="BE22" s="298"/>
    </row>
    <row r="23" spans="2:71" ht="47.25" customHeight="1" x14ac:dyDescent="0.2">
      <c r="B23" s="21"/>
      <c r="E23" s="305" t="s">
        <v>40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21"/>
      <c r="BE23" s="298"/>
    </row>
    <row r="24" spans="2:71" ht="6.95" customHeight="1" x14ac:dyDescent="0.2">
      <c r="B24" s="21"/>
      <c r="AR24" s="21"/>
      <c r="BE24" s="298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8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6">
        <f>ROUND(AG56,2)</f>
        <v>0</v>
      </c>
      <c r="AL26" s="307"/>
      <c r="AM26" s="307"/>
      <c r="AN26" s="307"/>
      <c r="AO26" s="307"/>
      <c r="AR26" s="33"/>
      <c r="BE26" s="298"/>
    </row>
    <row r="27" spans="2:71" s="1" customFormat="1" ht="15" customHeight="1" x14ac:dyDescent="0.2">
      <c r="B27" s="33"/>
      <c r="D27" s="340"/>
      <c r="E27" s="342" t="s">
        <v>1427</v>
      </c>
      <c r="F27" s="342"/>
      <c r="G27" s="342"/>
      <c r="H27" s="342"/>
      <c r="I27" s="342"/>
      <c r="J27" s="342"/>
      <c r="K27" s="342"/>
      <c r="L27" s="342"/>
      <c r="M27" s="342"/>
      <c r="N27" s="342"/>
      <c r="O27" s="342"/>
      <c r="P27" s="342"/>
      <c r="Q27" s="342"/>
      <c r="R27" s="342"/>
      <c r="S27" s="342"/>
      <c r="T27" s="342"/>
      <c r="U27" s="342"/>
      <c r="V27" s="342"/>
      <c r="W27" s="342"/>
      <c r="X27" s="342"/>
      <c r="Y27" s="342"/>
      <c r="Z27" s="342"/>
      <c r="AA27" s="342"/>
      <c r="AB27" s="342"/>
      <c r="AC27" s="342"/>
      <c r="AD27" s="342"/>
      <c r="AE27" s="342"/>
      <c r="AF27" s="342"/>
      <c r="AG27" s="342"/>
      <c r="AH27" s="342"/>
      <c r="AI27" s="342"/>
      <c r="AJ27" s="342"/>
      <c r="AK27" s="343"/>
      <c r="AL27" s="342"/>
      <c r="AM27" s="342"/>
      <c r="AN27" s="344">
        <f>AQ56</f>
        <v>0</v>
      </c>
      <c r="AO27" s="345"/>
      <c r="AR27" s="33"/>
      <c r="BE27" s="298"/>
    </row>
    <row r="28" spans="2:71" s="1" customFormat="1" ht="11.25" customHeight="1" x14ac:dyDescent="0.2">
      <c r="B28" s="33"/>
      <c r="D28" s="340"/>
      <c r="E28" s="342" t="s">
        <v>1428</v>
      </c>
      <c r="F28" s="342"/>
      <c r="G28" s="342"/>
      <c r="H28" s="342"/>
      <c r="I28" s="342"/>
      <c r="J28" s="342"/>
      <c r="K28" s="342"/>
      <c r="L28" s="342"/>
      <c r="M28" s="342"/>
      <c r="N28" s="342"/>
      <c r="O28" s="342"/>
      <c r="P28" s="342"/>
      <c r="Q28" s="342"/>
      <c r="R28" s="342"/>
      <c r="S28" s="342"/>
      <c r="T28" s="342"/>
      <c r="U28" s="342"/>
      <c r="V28" s="342"/>
      <c r="W28" s="342"/>
      <c r="X28" s="342"/>
      <c r="Y28" s="342"/>
      <c r="Z28" s="342"/>
      <c r="AA28" s="342"/>
      <c r="AB28" s="342"/>
      <c r="AC28" s="342"/>
      <c r="AD28" s="342"/>
      <c r="AE28" s="342"/>
      <c r="AF28" s="342"/>
      <c r="AG28" s="342"/>
      <c r="AH28" s="342"/>
      <c r="AI28" s="342"/>
      <c r="AJ28" s="342"/>
      <c r="AK28" s="343"/>
      <c r="AL28" s="342"/>
      <c r="AM28" s="342"/>
      <c r="AN28" s="346">
        <f>AK26-AN27</f>
        <v>0</v>
      </c>
      <c r="AO28" s="341"/>
      <c r="AR28" s="33"/>
      <c r="BE28" s="298"/>
    </row>
    <row r="29" spans="2:71" s="1" customFormat="1" ht="6.95" customHeight="1" x14ac:dyDescent="0.2">
      <c r="B29" s="33"/>
      <c r="AR29" s="33"/>
      <c r="BE29" s="298"/>
    </row>
    <row r="30" spans="2:71" s="1" customFormat="1" ht="12.75" x14ac:dyDescent="0.2">
      <c r="B30" s="33"/>
      <c r="L30" s="308" t="s">
        <v>42</v>
      </c>
      <c r="M30" s="308"/>
      <c r="N30" s="308"/>
      <c r="O30" s="308"/>
      <c r="P30" s="308"/>
      <c r="W30" s="308" t="s">
        <v>43</v>
      </c>
      <c r="X30" s="308"/>
      <c r="Y30" s="308"/>
      <c r="Z30" s="308"/>
      <c r="AA30" s="308"/>
      <c r="AB30" s="308"/>
      <c r="AC30" s="308"/>
      <c r="AD30" s="308"/>
      <c r="AE30" s="308"/>
      <c r="AK30" s="308" t="s">
        <v>44</v>
      </c>
      <c r="AL30" s="308"/>
      <c r="AM30" s="308"/>
      <c r="AN30" s="308"/>
      <c r="AO30" s="308"/>
      <c r="AR30" s="33"/>
      <c r="BE30" s="298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11">
        <v>0.21</v>
      </c>
      <c r="M31" s="310"/>
      <c r="N31" s="310"/>
      <c r="O31" s="310"/>
      <c r="P31" s="310"/>
      <c r="W31" s="309">
        <f>ROUND(AZ56, 2)</f>
        <v>0</v>
      </c>
      <c r="X31" s="310"/>
      <c r="Y31" s="310"/>
      <c r="Z31" s="310"/>
      <c r="AA31" s="310"/>
      <c r="AB31" s="310"/>
      <c r="AC31" s="310"/>
      <c r="AD31" s="310"/>
      <c r="AE31" s="310"/>
      <c r="AK31" s="309">
        <f>ROUND(AV56, 2)</f>
        <v>0</v>
      </c>
      <c r="AL31" s="310"/>
      <c r="AM31" s="310"/>
      <c r="AN31" s="310"/>
      <c r="AO31" s="310"/>
      <c r="AR31" s="37"/>
      <c r="BE31" s="299"/>
    </row>
    <row r="32" spans="2:71" s="2" customFormat="1" ht="14.45" customHeight="1" x14ac:dyDescent="0.2">
      <c r="B32" s="37"/>
      <c r="F32" s="28" t="s">
        <v>47</v>
      </c>
      <c r="L32" s="311">
        <v>0.12</v>
      </c>
      <c r="M32" s="310"/>
      <c r="N32" s="310"/>
      <c r="O32" s="310"/>
      <c r="P32" s="310"/>
      <c r="W32" s="309">
        <f>ROUND(BA56, 2)</f>
        <v>0</v>
      </c>
      <c r="X32" s="310"/>
      <c r="Y32" s="310"/>
      <c r="Z32" s="310"/>
      <c r="AA32" s="310"/>
      <c r="AB32" s="310"/>
      <c r="AC32" s="310"/>
      <c r="AD32" s="310"/>
      <c r="AE32" s="310"/>
      <c r="AK32" s="309">
        <f>ROUND(AW56, 2)</f>
        <v>0</v>
      </c>
      <c r="AL32" s="310"/>
      <c r="AM32" s="310"/>
      <c r="AN32" s="310"/>
      <c r="AO32" s="310"/>
      <c r="AR32" s="37"/>
      <c r="BE32" s="299"/>
    </row>
    <row r="33" spans="2:57" s="2" customFormat="1" ht="14.45" hidden="1" customHeight="1" x14ac:dyDescent="0.2">
      <c r="B33" s="37"/>
      <c r="F33" s="28" t="s">
        <v>48</v>
      </c>
      <c r="L33" s="311">
        <v>0.21</v>
      </c>
      <c r="M33" s="310"/>
      <c r="N33" s="310"/>
      <c r="O33" s="310"/>
      <c r="P33" s="310"/>
      <c r="W33" s="309">
        <f>ROUND(BB56, 2)</f>
        <v>0</v>
      </c>
      <c r="X33" s="310"/>
      <c r="Y33" s="310"/>
      <c r="Z33" s="310"/>
      <c r="AA33" s="310"/>
      <c r="AB33" s="310"/>
      <c r="AC33" s="310"/>
      <c r="AD33" s="310"/>
      <c r="AE33" s="310"/>
      <c r="AK33" s="309">
        <v>0</v>
      </c>
      <c r="AL33" s="310"/>
      <c r="AM33" s="310"/>
      <c r="AN33" s="310"/>
      <c r="AO33" s="310"/>
      <c r="AR33" s="37"/>
      <c r="BE33" s="299"/>
    </row>
    <row r="34" spans="2:57" s="2" customFormat="1" ht="14.45" hidden="1" customHeight="1" x14ac:dyDescent="0.2">
      <c r="B34" s="37"/>
      <c r="F34" s="28" t="s">
        <v>49</v>
      </c>
      <c r="L34" s="311">
        <v>0.12</v>
      </c>
      <c r="M34" s="310"/>
      <c r="N34" s="310"/>
      <c r="O34" s="310"/>
      <c r="P34" s="310"/>
      <c r="W34" s="309">
        <f>ROUND(BC56, 2)</f>
        <v>0</v>
      </c>
      <c r="X34" s="310"/>
      <c r="Y34" s="310"/>
      <c r="Z34" s="310"/>
      <c r="AA34" s="310"/>
      <c r="AB34" s="310"/>
      <c r="AC34" s="310"/>
      <c r="AD34" s="310"/>
      <c r="AE34" s="310"/>
      <c r="AK34" s="309">
        <v>0</v>
      </c>
      <c r="AL34" s="310"/>
      <c r="AM34" s="310"/>
      <c r="AN34" s="310"/>
      <c r="AO34" s="310"/>
      <c r="AR34" s="37"/>
      <c r="BE34" s="299"/>
    </row>
    <row r="35" spans="2:57" s="2" customFormat="1" ht="14.45" hidden="1" customHeight="1" x14ac:dyDescent="0.2">
      <c r="B35" s="37"/>
      <c r="F35" s="28" t="s">
        <v>50</v>
      </c>
      <c r="L35" s="311">
        <v>0</v>
      </c>
      <c r="M35" s="310"/>
      <c r="N35" s="310"/>
      <c r="O35" s="310"/>
      <c r="P35" s="310"/>
      <c r="W35" s="309">
        <f>ROUND(BD56, 2)</f>
        <v>0</v>
      </c>
      <c r="X35" s="310"/>
      <c r="Y35" s="310"/>
      <c r="Z35" s="310"/>
      <c r="AA35" s="310"/>
      <c r="AB35" s="310"/>
      <c r="AC35" s="310"/>
      <c r="AD35" s="310"/>
      <c r="AE35" s="310"/>
      <c r="AK35" s="309">
        <v>0</v>
      </c>
      <c r="AL35" s="310"/>
      <c r="AM35" s="310"/>
      <c r="AN35" s="310"/>
      <c r="AO35" s="310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5" t="s">
        <v>53</v>
      </c>
      <c r="Y37" s="313"/>
      <c r="Z37" s="313"/>
      <c r="AA37" s="313"/>
      <c r="AB37" s="313"/>
      <c r="AC37" s="40"/>
      <c r="AD37" s="40"/>
      <c r="AE37" s="40"/>
      <c r="AF37" s="40"/>
      <c r="AG37" s="40"/>
      <c r="AH37" s="40"/>
      <c r="AI37" s="40"/>
      <c r="AJ37" s="40"/>
      <c r="AK37" s="312">
        <f>SUM(AK26:AK35)</f>
        <v>0</v>
      </c>
      <c r="AL37" s="313"/>
      <c r="AM37" s="313"/>
      <c r="AN37" s="313"/>
      <c r="AO37" s="314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2024_01_4_rev03</v>
      </c>
      <c r="AR46" s="46"/>
    </row>
    <row r="47" spans="2:57" s="4" customFormat="1" ht="36.950000000000003" customHeight="1" x14ac:dyDescent="0.2">
      <c r="B47" s="47"/>
      <c r="C47" s="48" t="s">
        <v>16</v>
      </c>
      <c r="L47" s="275" t="str">
        <f>K6</f>
        <v>Rekonstrukce bytových jednotek MČ K Vodojemu 202/5, 15000 Praha 5, b.j.č. 202/3 - revize 3</v>
      </c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K Vodojemu 202/5, 15000 Praha 5</v>
      </c>
      <c r="AI49" s="28" t="s">
        <v>23</v>
      </c>
      <c r="AM49" s="277" t="str">
        <f>IF(AN8= "","",AN8)</f>
        <v>2. 5. 2024</v>
      </c>
      <c r="AN49" s="277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2" t="str">
        <f>IF(E17="","",E17)</f>
        <v>Boa projekt s.r.o.</v>
      </c>
      <c r="AN51" s="283"/>
      <c r="AO51" s="283"/>
      <c r="AP51" s="283"/>
      <c r="AR51" s="33"/>
      <c r="AS51" s="278" t="s">
        <v>55</v>
      </c>
      <c r="AT51" s="279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2" t="str">
        <f>IF(E20="","",E20)</f>
        <v xml:space="preserve"> </v>
      </c>
      <c r="AN52" s="283"/>
      <c r="AO52" s="283"/>
      <c r="AP52" s="283"/>
      <c r="AR52" s="33"/>
      <c r="AS52" s="280"/>
      <c r="AT52" s="281"/>
      <c r="BD52" s="54"/>
    </row>
    <row r="53" spans="1:91" s="1" customFormat="1" ht="10.9" customHeight="1" x14ac:dyDescent="0.2">
      <c r="B53" s="33"/>
      <c r="AR53" s="33"/>
      <c r="AS53" s="280"/>
      <c r="AT53" s="281"/>
      <c r="BD53" s="54"/>
    </row>
    <row r="54" spans="1:91" s="1" customFormat="1" ht="29.25" customHeight="1" x14ac:dyDescent="0.2">
      <c r="B54" s="33"/>
      <c r="C54" s="284" t="s">
        <v>56</v>
      </c>
      <c r="D54" s="285"/>
      <c r="E54" s="285"/>
      <c r="F54" s="285"/>
      <c r="G54" s="285"/>
      <c r="H54" s="55"/>
      <c r="I54" s="287" t="s">
        <v>57</v>
      </c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  <c r="AF54" s="285"/>
      <c r="AG54" s="286" t="s">
        <v>58</v>
      </c>
      <c r="AH54" s="285"/>
      <c r="AI54" s="285"/>
      <c r="AJ54" s="285"/>
      <c r="AK54" s="285"/>
      <c r="AL54" s="285"/>
      <c r="AM54" s="285"/>
      <c r="AN54" s="287" t="s">
        <v>59</v>
      </c>
      <c r="AO54" s="285"/>
      <c r="AP54" s="285"/>
      <c r="AQ54" s="339" t="s">
        <v>1426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5">
        <f>ROUND(AG57+AG63,2)</f>
        <v>0</v>
      </c>
      <c r="AH56" s="295"/>
      <c r="AI56" s="295"/>
      <c r="AJ56" s="295"/>
      <c r="AK56" s="295"/>
      <c r="AL56" s="295"/>
      <c r="AM56" s="295"/>
      <c r="AN56" s="296">
        <f t="shared" ref="AN56:AN63" si="0">SUM(AG56,AT56)</f>
        <v>0</v>
      </c>
      <c r="AO56" s="296"/>
      <c r="AP56" s="296"/>
      <c r="AQ56" s="63">
        <f>AQ57</f>
        <v>0</v>
      </c>
      <c r="AR56" s="60"/>
      <c r="AS56" s="64">
        <f>ROUND(AS57+AS63,2)</f>
        <v>0</v>
      </c>
      <c r="AT56" s="65">
        <f t="shared" ref="AT56:AT63" si="1">ROUND(SUM(AV56:AW56),2)</f>
        <v>0</v>
      </c>
      <c r="AU56" s="66">
        <f>ROUND(AU57+AU63,5)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ROUND(AZ57+AZ63,2)</f>
        <v>0</v>
      </c>
      <c r="BA56" s="65">
        <f>ROUND(BA57+BA63,2)</f>
        <v>0</v>
      </c>
      <c r="BB56" s="65">
        <f>ROUND(BB57+BB63,2)</f>
        <v>0</v>
      </c>
      <c r="BC56" s="65">
        <f>ROUND(BC57+BC63,2)</f>
        <v>0</v>
      </c>
      <c r="BD56" s="67">
        <f>ROUND(BD57+BD63,2)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91" t="s">
        <v>79</v>
      </c>
      <c r="E57" s="291"/>
      <c r="F57" s="291"/>
      <c r="G57" s="291"/>
      <c r="H57" s="291"/>
      <c r="I57" s="72"/>
      <c r="J57" s="291" t="s">
        <v>80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8">
        <f>ROUND(SUM(AG58:AG62),2)</f>
        <v>0</v>
      </c>
      <c r="AH57" s="289"/>
      <c r="AI57" s="289"/>
      <c r="AJ57" s="289"/>
      <c r="AK57" s="289"/>
      <c r="AL57" s="289"/>
      <c r="AM57" s="289"/>
      <c r="AN57" s="290">
        <f t="shared" si="0"/>
        <v>0</v>
      </c>
      <c r="AO57" s="289"/>
      <c r="AP57" s="289"/>
      <c r="AQ57" s="73">
        <f>SUM(AQ58:AQ62)</f>
        <v>0</v>
      </c>
      <c r="AR57" s="70"/>
      <c r="AS57" s="74">
        <f>ROUND(SUM(AS58:AS62),2)</f>
        <v>0</v>
      </c>
      <c r="AT57" s="75">
        <f t="shared" si="1"/>
        <v>0</v>
      </c>
      <c r="AU57" s="76">
        <f>ROUND(SUM(AU58:AU62),5)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ROUND(SUM(AZ58:AZ62),2)</f>
        <v>0</v>
      </c>
      <c r="BA57" s="75">
        <f>ROUND(SUM(BA58:BA62),2)</f>
        <v>0</v>
      </c>
      <c r="BB57" s="75">
        <f>ROUND(SUM(BB58:BB62),2)</f>
        <v>0</v>
      </c>
      <c r="BC57" s="75">
        <f>ROUND(SUM(BC58:BC62),2)</f>
        <v>0</v>
      </c>
      <c r="BD57" s="77">
        <f>ROUND(SUM(BD58:BD62),2)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4" t="s">
        <v>85</v>
      </c>
      <c r="F58" s="294"/>
      <c r="G58" s="294"/>
      <c r="H58" s="294"/>
      <c r="I58" s="294"/>
      <c r="J58" s="9"/>
      <c r="K58" s="294" t="s">
        <v>86</v>
      </c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2">
        <f>'ARS - Stavební část'!J32</f>
        <v>0</v>
      </c>
      <c r="AH58" s="293"/>
      <c r="AI58" s="293"/>
      <c r="AJ58" s="293"/>
      <c r="AK58" s="293"/>
      <c r="AL58" s="293"/>
      <c r="AM58" s="293"/>
      <c r="AN58" s="292">
        <f t="shared" si="0"/>
        <v>0</v>
      </c>
      <c r="AO58" s="293"/>
      <c r="AP58" s="293"/>
      <c r="AQ58" s="80">
        <f>'ARS - Stavební část'!U103</f>
        <v>0</v>
      </c>
      <c r="AR58" s="46"/>
      <c r="AS58" s="81">
        <v>0</v>
      </c>
      <c r="AT58" s="82">
        <f t="shared" si="1"/>
        <v>0</v>
      </c>
      <c r="AU58" s="83">
        <f>'ARS - Stavební část'!P103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4" t="s">
        <v>90</v>
      </c>
      <c r="F59" s="294"/>
      <c r="G59" s="294"/>
      <c r="H59" s="294"/>
      <c r="I59" s="294"/>
      <c r="J59" s="9"/>
      <c r="K59" s="294" t="s">
        <v>91</v>
      </c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292">
        <f>'ZTI - Zdravotně technické...'!J32</f>
        <v>0</v>
      </c>
      <c r="AH59" s="293"/>
      <c r="AI59" s="293"/>
      <c r="AJ59" s="293"/>
      <c r="AK59" s="293"/>
      <c r="AL59" s="293"/>
      <c r="AM59" s="293"/>
      <c r="AN59" s="292">
        <f t="shared" si="0"/>
        <v>0</v>
      </c>
      <c r="AO59" s="293"/>
      <c r="AP59" s="293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4" t="s">
        <v>93</v>
      </c>
      <c r="F60" s="294"/>
      <c r="G60" s="294"/>
      <c r="H60" s="294"/>
      <c r="I60" s="294"/>
      <c r="J60" s="9"/>
      <c r="K60" s="294" t="s">
        <v>94</v>
      </c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292">
        <f>'ÚT - Vytápění'!J32</f>
        <v>0</v>
      </c>
      <c r="AH60" s="293"/>
      <c r="AI60" s="293"/>
      <c r="AJ60" s="293"/>
      <c r="AK60" s="293"/>
      <c r="AL60" s="293"/>
      <c r="AM60" s="293"/>
      <c r="AN60" s="292">
        <f t="shared" si="0"/>
        <v>0</v>
      </c>
      <c r="AO60" s="293"/>
      <c r="AP60" s="293"/>
      <c r="AQ60" s="80">
        <f>'ÚT - Vytápění'!U89</f>
        <v>0</v>
      </c>
      <c r="AR60" s="46"/>
      <c r="AS60" s="81">
        <v>0</v>
      </c>
      <c r="AT60" s="82">
        <f t="shared" si="1"/>
        <v>0</v>
      </c>
      <c r="AU60" s="83">
        <f>'ÚT - Vytápění'!P89</f>
        <v>0</v>
      </c>
      <c r="AV60" s="82">
        <f>'ÚT - Vytápění'!J35</f>
        <v>0</v>
      </c>
      <c r="AW60" s="82">
        <f>'ÚT - Vytápění'!J36</f>
        <v>0</v>
      </c>
      <c r="AX60" s="82">
        <f>'ÚT - Vytápění'!J37</f>
        <v>0</v>
      </c>
      <c r="AY60" s="82">
        <f>'ÚT - Vytápění'!J38</f>
        <v>0</v>
      </c>
      <c r="AZ60" s="82">
        <f>'ÚT - Vytápění'!F35</f>
        <v>0</v>
      </c>
      <c r="BA60" s="82">
        <f>'ÚT - Vytápění'!F36</f>
        <v>0</v>
      </c>
      <c r="BB60" s="82">
        <f>'ÚT - Vytápění'!F37</f>
        <v>0</v>
      </c>
      <c r="BC60" s="82">
        <f>'ÚT - Vytápění'!F38</f>
        <v>0</v>
      </c>
      <c r="BD60" s="84">
        <f>'ÚT - Vytápění'!F39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4" t="s">
        <v>96</v>
      </c>
      <c r="F61" s="294"/>
      <c r="G61" s="294"/>
      <c r="H61" s="294"/>
      <c r="I61" s="294"/>
      <c r="J61" s="9"/>
      <c r="K61" s="294" t="s">
        <v>97</v>
      </c>
      <c r="L61" s="294"/>
      <c r="M61" s="294"/>
      <c r="N61" s="294"/>
      <c r="O61" s="294"/>
      <c r="P61" s="294"/>
      <c r="Q61" s="294"/>
      <c r="R61" s="294"/>
      <c r="S61" s="294"/>
      <c r="T61" s="294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292">
        <f>'VZT - Vzduchotechnika'!J32</f>
        <v>0</v>
      </c>
      <c r="AH61" s="293"/>
      <c r="AI61" s="293"/>
      <c r="AJ61" s="293"/>
      <c r="AK61" s="293"/>
      <c r="AL61" s="293"/>
      <c r="AM61" s="293"/>
      <c r="AN61" s="292">
        <f t="shared" si="0"/>
        <v>0</v>
      </c>
      <c r="AO61" s="293"/>
      <c r="AP61" s="293"/>
      <c r="AQ61" s="80">
        <f>'VZT - Vzduchotechnika'!U86</f>
        <v>0</v>
      </c>
      <c r="AR61" s="46"/>
      <c r="AS61" s="81">
        <v>0</v>
      </c>
      <c r="AT61" s="82">
        <f t="shared" si="1"/>
        <v>0</v>
      </c>
      <c r="AU61" s="83">
        <f>'VZT - Vzduchotechnika'!P86</f>
        <v>0</v>
      </c>
      <c r="AV61" s="82">
        <f>'VZT - Vzduchotechnika'!J35</f>
        <v>0</v>
      </c>
      <c r="AW61" s="82">
        <f>'VZT - Vzduchotechnika'!J36</f>
        <v>0</v>
      </c>
      <c r="AX61" s="82">
        <f>'VZT - Vzduchotechnika'!J37</f>
        <v>0</v>
      </c>
      <c r="AY61" s="82">
        <f>'VZT - Vzduchotechnika'!J38</f>
        <v>0</v>
      </c>
      <c r="AZ61" s="82">
        <f>'VZT - Vzduchotechnika'!F35</f>
        <v>0</v>
      </c>
      <c r="BA61" s="82">
        <f>'VZT - Vzduchotechnika'!F36</f>
        <v>0</v>
      </c>
      <c r="BB61" s="82">
        <f>'VZT - Vzduchotechnika'!F37</f>
        <v>0</v>
      </c>
      <c r="BC61" s="82">
        <f>'VZT - Vzduchotechnika'!F38</f>
        <v>0</v>
      </c>
      <c r="BD61" s="84">
        <f>'VZT - Vzduchotechnika'!F39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294" t="s">
        <v>99</v>
      </c>
      <c r="F62" s="294"/>
      <c r="G62" s="294"/>
      <c r="H62" s="294"/>
      <c r="I62" s="294"/>
      <c r="J62" s="9"/>
      <c r="K62" s="294" t="s">
        <v>100</v>
      </c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294"/>
      <c r="W62" s="294"/>
      <c r="X62" s="294"/>
      <c r="Y62" s="294"/>
      <c r="Z62" s="294"/>
      <c r="AA62" s="294"/>
      <c r="AB62" s="294"/>
      <c r="AC62" s="294"/>
      <c r="AD62" s="294"/>
      <c r="AE62" s="294"/>
      <c r="AF62" s="294"/>
      <c r="AG62" s="292">
        <f>'EL - Elektroinstalace'!J32</f>
        <v>0</v>
      </c>
      <c r="AH62" s="293"/>
      <c r="AI62" s="293"/>
      <c r="AJ62" s="293"/>
      <c r="AK62" s="293"/>
      <c r="AL62" s="293"/>
      <c r="AM62" s="293"/>
      <c r="AN62" s="292">
        <f t="shared" si="0"/>
        <v>0</v>
      </c>
      <c r="AO62" s="293"/>
      <c r="AP62" s="293"/>
      <c r="AQ62" s="80">
        <f>'EL - Elektroinstalace'!U86</f>
        <v>0</v>
      </c>
      <c r="AR62" s="46"/>
      <c r="AS62" s="81">
        <v>0</v>
      </c>
      <c r="AT62" s="82">
        <f t="shared" si="1"/>
        <v>0</v>
      </c>
      <c r="AU62" s="83">
        <f>'EL - Elektroinstalace'!P86</f>
        <v>0</v>
      </c>
      <c r="AV62" s="82">
        <f>'EL - Elektroinstalace'!J35</f>
        <v>0</v>
      </c>
      <c r="AW62" s="82">
        <f>'EL - Elektroinstalace'!J36</f>
        <v>0</v>
      </c>
      <c r="AX62" s="82">
        <f>'EL - Elektroinstalace'!J37</f>
        <v>0</v>
      </c>
      <c r="AY62" s="82">
        <f>'EL - Elektroinstalace'!J38</f>
        <v>0</v>
      </c>
      <c r="AZ62" s="82">
        <f>'EL - Elektroinstalace'!F35</f>
        <v>0</v>
      </c>
      <c r="BA62" s="82">
        <f>'EL - Elektroinstalace'!F36</f>
        <v>0</v>
      </c>
      <c r="BB62" s="82">
        <f>'EL - Elektroinstalace'!F37</f>
        <v>0</v>
      </c>
      <c r="BC62" s="82">
        <f>'EL - Elektroinstalace'!F38</f>
        <v>0</v>
      </c>
      <c r="BD62" s="84">
        <f>'EL - Elektroinstalace'!F39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6" customFormat="1" ht="16.5" customHeight="1" x14ac:dyDescent="0.2">
      <c r="A63" s="79" t="s">
        <v>84</v>
      </c>
      <c r="B63" s="70"/>
      <c r="C63" s="71"/>
      <c r="D63" s="291" t="s">
        <v>102</v>
      </c>
      <c r="E63" s="291"/>
      <c r="F63" s="291"/>
      <c r="G63" s="291"/>
      <c r="H63" s="291"/>
      <c r="I63" s="72"/>
      <c r="J63" s="291" t="s">
        <v>103</v>
      </c>
      <c r="K63" s="291"/>
      <c r="L63" s="291"/>
      <c r="M63" s="291"/>
      <c r="N63" s="291"/>
      <c r="O63" s="291"/>
      <c r="P63" s="291"/>
      <c r="Q63" s="291"/>
      <c r="R63" s="291"/>
      <c r="S63" s="291"/>
      <c r="T63" s="291"/>
      <c r="U63" s="291"/>
      <c r="V63" s="291"/>
      <c r="W63" s="291"/>
      <c r="X63" s="291"/>
      <c r="Y63" s="291"/>
      <c r="Z63" s="291"/>
      <c r="AA63" s="291"/>
      <c r="AB63" s="291"/>
      <c r="AC63" s="291"/>
      <c r="AD63" s="291"/>
      <c r="AE63" s="291"/>
      <c r="AF63" s="291"/>
      <c r="AG63" s="290">
        <f>'VRN - Vedlejší rozpočtové...'!J30</f>
        <v>0</v>
      </c>
      <c r="AH63" s="289"/>
      <c r="AI63" s="289"/>
      <c r="AJ63" s="289"/>
      <c r="AK63" s="289"/>
      <c r="AL63" s="289"/>
      <c r="AM63" s="289"/>
      <c r="AN63" s="290">
        <f t="shared" si="0"/>
        <v>0</v>
      </c>
      <c r="AO63" s="289"/>
      <c r="AP63" s="289"/>
      <c r="AQ63" s="73">
        <v>0</v>
      </c>
      <c r="AR63" s="70"/>
      <c r="AS63" s="85">
        <v>0</v>
      </c>
      <c r="AT63" s="86">
        <f t="shared" si="1"/>
        <v>0</v>
      </c>
      <c r="AU63" s="87">
        <f>'VRN - Vedlejší rozpočtové...'!P85</f>
        <v>0</v>
      </c>
      <c r="AV63" s="86">
        <f>'VRN - Vedlejší rozpočtové...'!J33</f>
        <v>0</v>
      </c>
      <c r="AW63" s="86">
        <f>'VRN - Vedlejší rozpočtové...'!J34</f>
        <v>0</v>
      </c>
      <c r="AX63" s="86">
        <f>'VRN - Vedlejší rozpočtové...'!J35</f>
        <v>0</v>
      </c>
      <c r="AY63" s="86">
        <f>'VRN - Vedlejší rozpočtové...'!J36</f>
        <v>0</v>
      </c>
      <c r="AZ63" s="86">
        <f>'VRN - Vedlejší rozpočtové...'!F33</f>
        <v>0</v>
      </c>
      <c r="BA63" s="86">
        <f>'VRN - Vedlejší rozpočtové...'!F34</f>
        <v>0</v>
      </c>
      <c r="BB63" s="86">
        <f>'VRN - Vedlejší rozpočtové...'!F35</f>
        <v>0</v>
      </c>
      <c r="BC63" s="86">
        <f>'VRN - Vedlejší rozpočtové...'!F36</f>
        <v>0</v>
      </c>
      <c r="BD63" s="88">
        <f>'VRN - Vedlejší rozpočtové...'!F37</f>
        <v>0</v>
      </c>
      <c r="BT63" s="78" t="s">
        <v>82</v>
      </c>
      <c r="BV63" s="78" t="s">
        <v>77</v>
      </c>
      <c r="BW63" s="78" t="s">
        <v>105</v>
      </c>
      <c r="BX63" s="78" t="s">
        <v>5</v>
      </c>
      <c r="CL63" s="78" t="s">
        <v>19</v>
      </c>
      <c r="CM63" s="78" t="s">
        <v>82</v>
      </c>
    </row>
    <row r="64" spans="1:91" s="1" customFormat="1" ht="30" customHeight="1" x14ac:dyDescent="0.2">
      <c r="B64" s="33"/>
      <c r="AR64" s="33"/>
    </row>
    <row r="65" spans="2:44" s="1" customFormat="1" ht="6.9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3"/>
    </row>
  </sheetData>
  <sheetProtection algorithmName="SHA-512" hashValue="wNvvxEDOAGjCnLLSZIr6LrG3U6yM7Adzn9eYVzDY4lCzM8YRVEWkO+sRkLSb1Fkbn/D2PD4J5XIltuo2z50Ghw==" saltValue="8bJbkpvmBfpLoUz5+l/1yQ==" spinCount="100000" sheet="1" objects="1" scenarios="1" formatColumns="0" formatRows="0"/>
  <mergeCells count="66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AG56:AM56"/>
    <mergeCell ref="AN56:AP56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ÚT - Vytápění'!C2" display="/" xr:uid="{00000000-0004-0000-0000-000002000000}"/>
    <hyperlink ref="A61" location="'VZT - Vzduchotechnika'!C2" display="/" xr:uid="{00000000-0004-0000-0000-000003000000}"/>
    <hyperlink ref="A62" location="'EL - Elektroinstalace'!C2" display="/" xr:uid="{00000000-0004-0000-0000-000004000000}"/>
    <hyperlink ref="A63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21"/>
  <sheetViews>
    <sheetView showGridLines="0" workbookViewId="0">
      <selection activeCell="AB121" sqref="AB121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K Vodojemu 202/5, 15000 Praha 5, b.j.č. 202/3 -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110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ROUND(J103,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ROUND((SUM(BE103:BE620)),  2)</f>
        <v>0</v>
      </c>
      <c r="I35" s="92">
        <v>0.21</v>
      </c>
      <c r="J35" s="82">
        <f>ROUND(((SUM(BE103:BE620))*I35),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ROUND((SUM(BF103:BF620)),  2)</f>
        <v>0</v>
      </c>
      <c r="I36" s="92">
        <v>0.12</v>
      </c>
      <c r="J36" s="82">
        <f>ROUND(((SUM(BF103:BF620))*I36),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ROUND((SUM(BG103:BG620)),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ROUND((SUM(BH103:BH620)),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ROUND((SUM(BI103:BI620)),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K Vodojemu 202/5, 15000 Praha 5, b.j.č. 202/3 -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ARS - Stavební část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K Vodojemu 202/5, 15000 Praha 5</v>
      </c>
      <c r="I56" s="28" t="s">
        <v>23</v>
      </c>
      <c r="J56" s="50" t="str">
        <f>IF(J14="","",J14)</f>
        <v>2. 5. 2024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J103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115</v>
      </c>
      <c r="E64" s="104"/>
      <c r="F64" s="104"/>
      <c r="G64" s="104"/>
      <c r="H64" s="104"/>
      <c r="I64" s="104"/>
      <c r="J64" s="105">
        <f>J104</f>
        <v>0</v>
      </c>
      <c r="L64" s="102"/>
    </row>
    <row r="65" spans="2:12" s="9" customFormat="1" ht="19.899999999999999" customHeight="1" x14ac:dyDescent="0.2">
      <c r="B65" s="106"/>
      <c r="D65" s="107" t="s">
        <v>116</v>
      </c>
      <c r="E65" s="108"/>
      <c r="F65" s="108"/>
      <c r="G65" s="108"/>
      <c r="H65" s="108"/>
      <c r="I65" s="108"/>
      <c r="J65" s="109">
        <f>J105</f>
        <v>0</v>
      </c>
      <c r="L65" s="106"/>
    </row>
    <row r="66" spans="2:12" s="9" customFormat="1" ht="19.899999999999999" customHeight="1" x14ac:dyDescent="0.2">
      <c r="B66" s="106"/>
      <c r="D66" s="107" t="s">
        <v>117</v>
      </c>
      <c r="E66" s="108"/>
      <c r="F66" s="108"/>
      <c r="G66" s="108"/>
      <c r="H66" s="108"/>
      <c r="I66" s="108"/>
      <c r="J66" s="109">
        <f>J119</f>
        <v>0</v>
      </c>
      <c r="L66" s="106"/>
    </row>
    <row r="67" spans="2:12" s="9" customFormat="1" ht="19.899999999999999" customHeight="1" x14ac:dyDescent="0.2">
      <c r="B67" s="106"/>
      <c r="D67" s="107" t="s">
        <v>118</v>
      </c>
      <c r="E67" s="108"/>
      <c r="F67" s="108"/>
      <c r="G67" s="108"/>
      <c r="H67" s="108"/>
      <c r="I67" s="108"/>
      <c r="J67" s="109">
        <f>J197</f>
        <v>0</v>
      </c>
      <c r="L67" s="106"/>
    </row>
    <row r="68" spans="2:12" s="9" customFormat="1" ht="19.899999999999999" customHeight="1" x14ac:dyDescent="0.2">
      <c r="B68" s="106"/>
      <c r="D68" s="107" t="s">
        <v>119</v>
      </c>
      <c r="E68" s="108"/>
      <c r="F68" s="108"/>
      <c r="G68" s="108"/>
      <c r="H68" s="108"/>
      <c r="I68" s="108"/>
      <c r="J68" s="109">
        <f>J281</f>
        <v>0</v>
      </c>
      <c r="L68" s="106"/>
    </row>
    <row r="69" spans="2:12" s="9" customFormat="1" ht="19.899999999999999" customHeight="1" x14ac:dyDescent="0.2">
      <c r="B69" s="106"/>
      <c r="D69" s="107" t="s">
        <v>120</v>
      </c>
      <c r="E69" s="108"/>
      <c r="F69" s="108"/>
      <c r="G69" s="108"/>
      <c r="H69" s="108"/>
      <c r="I69" s="108"/>
      <c r="J69" s="109">
        <f>J304</f>
        <v>0</v>
      </c>
      <c r="L69" s="106"/>
    </row>
    <row r="70" spans="2:12" s="8" customFormat="1" ht="24.95" customHeight="1" x14ac:dyDescent="0.2">
      <c r="B70" s="102"/>
      <c r="D70" s="103" t="s">
        <v>121</v>
      </c>
      <c r="E70" s="104"/>
      <c r="F70" s="104"/>
      <c r="G70" s="104"/>
      <c r="H70" s="104"/>
      <c r="I70" s="104"/>
      <c r="J70" s="105">
        <f>J307</f>
        <v>0</v>
      </c>
      <c r="L70" s="102"/>
    </row>
    <row r="71" spans="2:12" s="9" customFormat="1" ht="19.899999999999999" customHeight="1" x14ac:dyDescent="0.2">
      <c r="B71" s="106"/>
      <c r="D71" s="107" t="s">
        <v>122</v>
      </c>
      <c r="E71" s="108"/>
      <c r="F71" s="108"/>
      <c r="G71" s="108"/>
      <c r="H71" s="108"/>
      <c r="I71" s="108"/>
      <c r="J71" s="109">
        <f>J308</f>
        <v>0</v>
      </c>
      <c r="L71" s="106"/>
    </row>
    <row r="72" spans="2:12" s="9" customFormat="1" ht="19.899999999999999" customHeight="1" x14ac:dyDescent="0.2">
      <c r="B72" s="106"/>
      <c r="D72" s="107" t="s">
        <v>123</v>
      </c>
      <c r="E72" s="108"/>
      <c r="F72" s="108"/>
      <c r="G72" s="108"/>
      <c r="H72" s="108"/>
      <c r="I72" s="108"/>
      <c r="J72" s="109">
        <f>J310</f>
        <v>0</v>
      </c>
      <c r="L72" s="106"/>
    </row>
    <row r="73" spans="2:12" s="9" customFormat="1" ht="19.899999999999999" customHeight="1" x14ac:dyDescent="0.2">
      <c r="B73" s="106"/>
      <c r="D73" s="107" t="s">
        <v>124</v>
      </c>
      <c r="E73" s="108"/>
      <c r="F73" s="108"/>
      <c r="G73" s="108"/>
      <c r="H73" s="108"/>
      <c r="I73" s="108"/>
      <c r="J73" s="109">
        <f>J317</f>
        <v>0</v>
      </c>
      <c r="L73" s="106"/>
    </row>
    <row r="74" spans="2:12" s="9" customFormat="1" ht="19.899999999999999" customHeight="1" x14ac:dyDescent="0.2">
      <c r="B74" s="106"/>
      <c r="D74" s="107" t="s">
        <v>125</v>
      </c>
      <c r="E74" s="108"/>
      <c r="F74" s="108"/>
      <c r="G74" s="108"/>
      <c r="H74" s="108"/>
      <c r="I74" s="108"/>
      <c r="J74" s="109">
        <f>J325</f>
        <v>0</v>
      </c>
      <c r="L74" s="106"/>
    </row>
    <row r="75" spans="2:12" s="9" customFormat="1" ht="19.899999999999999" customHeight="1" x14ac:dyDescent="0.2">
      <c r="B75" s="106"/>
      <c r="D75" s="107" t="s">
        <v>126</v>
      </c>
      <c r="E75" s="108"/>
      <c r="F75" s="108"/>
      <c r="G75" s="108"/>
      <c r="H75" s="108"/>
      <c r="I75" s="108"/>
      <c r="J75" s="109">
        <f>J327</f>
        <v>0</v>
      </c>
      <c r="L75" s="106"/>
    </row>
    <row r="76" spans="2:12" s="9" customFormat="1" ht="19.899999999999999" customHeight="1" x14ac:dyDescent="0.2">
      <c r="B76" s="106"/>
      <c r="D76" s="107" t="s">
        <v>127</v>
      </c>
      <c r="E76" s="108"/>
      <c r="F76" s="108"/>
      <c r="G76" s="108"/>
      <c r="H76" s="108"/>
      <c r="I76" s="108"/>
      <c r="J76" s="109">
        <f>J422</f>
        <v>0</v>
      </c>
      <c r="L76" s="106"/>
    </row>
    <row r="77" spans="2:12" s="9" customFormat="1" ht="19.899999999999999" customHeight="1" x14ac:dyDescent="0.2">
      <c r="B77" s="106"/>
      <c r="D77" s="107" t="s">
        <v>128</v>
      </c>
      <c r="E77" s="108"/>
      <c r="F77" s="108"/>
      <c r="G77" s="108"/>
      <c r="H77" s="108"/>
      <c r="I77" s="108"/>
      <c r="J77" s="109">
        <f>J457</f>
        <v>0</v>
      </c>
      <c r="L77" s="106"/>
    </row>
    <row r="78" spans="2:12" s="9" customFormat="1" ht="19.899999999999999" customHeight="1" x14ac:dyDescent="0.2">
      <c r="B78" s="106"/>
      <c r="D78" s="107" t="s">
        <v>129</v>
      </c>
      <c r="E78" s="108"/>
      <c r="F78" s="108"/>
      <c r="G78" s="108"/>
      <c r="H78" s="108"/>
      <c r="I78" s="108"/>
      <c r="J78" s="109">
        <f>J466</f>
        <v>0</v>
      </c>
      <c r="L78" s="106"/>
    </row>
    <row r="79" spans="2:12" s="9" customFormat="1" ht="19.899999999999999" customHeight="1" x14ac:dyDescent="0.2">
      <c r="B79" s="106"/>
      <c r="D79" s="107" t="s">
        <v>130</v>
      </c>
      <c r="E79" s="108"/>
      <c r="F79" s="108"/>
      <c r="G79" s="108"/>
      <c r="H79" s="108"/>
      <c r="I79" s="108"/>
      <c r="J79" s="109">
        <f>J511</f>
        <v>0</v>
      </c>
      <c r="L79" s="106"/>
    </row>
    <row r="80" spans="2:12" s="9" customFormat="1" ht="19.899999999999999" customHeight="1" x14ac:dyDescent="0.2">
      <c r="B80" s="106"/>
      <c r="D80" s="107" t="s">
        <v>131</v>
      </c>
      <c r="E80" s="108"/>
      <c r="F80" s="108"/>
      <c r="G80" s="108"/>
      <c r="H80" s="108"/>
      <c r="I80" s="108"/>
      <c r="J80" s="109">
        <f>J556</f>
        <v>0</v>
      </c>
      <c r="L80" s="106"/>
    </row>
    <row r="81" spans="2:12" s="9" customFormat="1" ht="19.899999999999999" customHeight="1" x14ac:dyDescent="0.2">
      <c r="B81" s="106"/>
      <c r="D81" s="107" t="s">
        <v>132</v>
      </c>
      <c r="E81" s="108"/>
      <c r="F81" s="108"/>
      <c r="G81" s="108"/>
      <c r="H81" s="108"/>
      <c r="I81" s="108"/>
      <c r="J81" s="109">
        <f>J592</f>
        <v>0</v>
      </c>
      <c r="L81" s="106"/>
    </row>
    <row r="82" spans="2:12" s="1" customFormat="1" ht="21.75" customHeight="1" x14ac:dyDescent="0.2">
      <c r="B82" s="33"/>
      <c r="L82" s="33"/>
    </row>
    <row r="83" spans="2:12" s="1" customFormat="1" ht="6.95" customHeight="1" x14ac:dyDescent="0.2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  <row r="87" spans="2:12" s="1" customFormat="1" ht="6.95" customHeight="1" x14ac:dyDescent="0.2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33"/>
    </row>
    <row r="88" spans="2:12" s="1" customFormat="1" ht="24.95" customHeight="1" x14ac:dyDescent="0.2">
      <c r="B88" s="33"/>
      <c r="C88" s="22" t="s">
        <v>133</v>
      </c>
      <c r="L88" s="33"/>
    </row>
    <row r="89" spans="2:12" s="1" customFormat="1" ht="6.95" customHeight="1" x14ac:dyDescent="0.2">
      <c r="B89" s="33"/>
      <c r="L89" s="33"/>
    </row>
    <row r="90" spans="2:12" s="1" customFormat="1" ht="12" customHeight="1" x14ac:dyDescent="0.2">
      <c r="B90" s="33"/>
      <c r="C90" s="28" t="s">
        <v>16</v>
      </c>
      <c r="L90" s="33"/>
    </row>
    <row r="91" spans="2:12" s="1" customFormat="1" ht="16.5" customHeight="1" x14ac:dyDescent="0.2">
      <c r="B91" s="33"/>
      <c r="E91" s="316" t="str">
        <f>E7</f>
        <v>Rekonstrukce bytových jednotek MČ K Vodojemu 202/5, 15000 Praha 5, b.j.č. 202/3 - revize 3</v>
      </c>
      <c r="F91" s="317"/>
      <c r="G91" s="317"/>
      <c r="H91" s="317"/>
      <c r="L91" s="33"/>
    </row>
    <row r="92" spans="2:12" ht="12" customHeight="1" x14ac:dyDescent="0.2">
      <c r="B92" s="21"/>
      <c r="C92" s="28" t="s">
        <v>107</v>
      </c>
      <c r="L92" s="21"/>
    </row>
    <row r="93" spans="2:12" s="1" customFormat="1" ht="16.5" customHeight="1" x14ac:dyDescent="0.2">
      <c r="B93" s="33"/>
      <c r="E93" s="316" t="s">
        <v>108</v>
      </c>
      <c r="F93" s="318"/>
      <c r="G93" s="318"/>
      <c r="H93" s="318"/>
      <c r="L93" s="33"/>
    </row>
    <row r="94" spans="2:12" s="1" customFormat="1" ht="12" customHeight="1" x14ac:dyDescent="0.2">
      <c r="B94" s="33"/>
      <c r="C94" s="28" t="s">
        <v>109</v>
      </c>
      <c r="L94" s="33"/>
    </row>
    <row r="95" spans="2:12" s="1" customFormat="1" ht="16.5" customHeight="1" x14ac:dyDescent="0.2">
      <c r="B95" s="33"/>
      <c r="E95" s="275" t="str">
        <f>E11</f>
        <v>ARS - Stavební část</v>
      </c>
      <c r="F95" s="318"/>
      <c r="G95" s="318"/>
      <c r="H95" s="318"/>
      <c r="L95" s="33"/>
    </row>
    <row r="96" spans="2:12" s="1" customFormat="1" ht="6.95" customHeight="1" x14ac:dyDescent="0.2">
      <c r="B96" s="33"/>
      <c r="L96" s="33"/>
    </row>
    <row r="97" spans="2:65" s="1" customFormat="1" ht="12" customHeight="1" x14ac:dyDescent="0.2">
      <c r="B97" s="33"/>
      <c r="C97" s="28" t="s">
        <v>21</v>
      </c>
      <c r="F97" s="26" t="str">
        <f>F14</f>
        <v>K Vodojemu 202/5, 15000 Praha 5</v>
      </c>
      <c r="I97" s="28" t="s">
        <v>23</v>
      </c>
      <c r="J97" s="50" t="str">
        <f>IF(J14="","",J14)</f>
        <v>2. 5. 2024</v>
      </c>
      <c r="L97" s="33"/>
    </row>
    <row r="98" spans="2:65" s="1" customFormat="1" ht="6.95" customHeight="1" x14ac:dyDescent="0.2">
      <c r="B98" s="33"/>
      <c r="L98" s="33"/>
    </row>
    <row r="99" spans="2:65" s="1" customFormat="1" ht="15.2" customHeight="1" x14ac:dyDescent="0.2">
      <c r="B99" s="33"/>
      <c r="C99" s="28" t="s">
        <v>25</v>
      </c>
      <c r="F99" s="26" t="str">
        <f>E17</f>
        <v>Městská část Praha 5</v>
      </c>
      <c r="I99" s="28" t="s">
        <v>33</v>
      </c>
      <c r="J99" s="31" t="str">
        <f>E23</f>
        <v>Boa projekt s.r.o.</v>
      </c>
      <c r="L99" s="33"/>
    </row>
    <row r="100" spans="2:65" s="1" customFormat="1" ht="15.2" customHeight="1" x14ac:dyDescent="0.2">
      <c r="B100" s="33"/>
      <c r="C100" s="28" t="s">
        <v>31</v>
      </c>
      <c r="F100" s="26" t="str">
        <f>IF(E20="","",E20)</f>
        <v>Vyplň údaj</v>
      </c>
      <c r="I100" s="28" t="s">
        <v>37</v>
      </c>
      <c r="J100" s="31" t="str">
        <f>E26</f>
        <v xml:space="preserve"> </v>
      </c>
      <c r="L100" s="33"/>
    </row>
    <row r="101" spans="2:65" s="1" customFormat="1" ht="10.35" customHeight="1" x14ac:dyDescent="0.2">
      <c r="B101" s="33"/>
      <c r="L101" s="33"/>
    </row>
    <row r="102" spans="2:65" s="10" customFormat="1" ht="29.25" customHeight="1" x14ac:dyDescent="0.2">
      <c r="B102" s="110"/>
      <c r="C102" s="111" t="s">
        <v>134</v>
      </c>
      <c r="D102" s="112" t="s">
        <v>60</v>
      </c>
      <c r="E102" s="112" t="s">
        <v>56</v>
      </c>
      <c r="F102" s="112" t="s">
        <v>57</v>
      </c>
      <c r="G102" s="112" t="s">
        <v>135</v>
      </c>
      <c r="H102" s="112" t="s">
        <v>136</v>
      </c>
      <c r="I102" s="112" t="s">
        <v>137</v>
      </c>
      <c r="J102" s="112" t="s">
        <v>113</v>
      </c>
      <c r="K102" s="113" t="s">
        <v>138</v>
      </c>
      <c r="L102" s="110"/>
      <c r="M102" s="56" t="s">
        <v>19</v>
      </c>
      <c r="N102" s="57" t="s">
        <v>45</v>
      </c>
      <c r="O102" s="57" t="s">
        <v>139</v>
      </c>
      <c r="P102" s="57" t="s">
        <v>140</v>
      </c>
      <c r="Q102" s="57" t="s">
        <v>141</v>
      </c>
      <c r="R102" s="57" t="s">
        <v>142</v>
      </c>
      <c r="S102" s="57" t="s">
        <v>143</v>
      </c>
      <c r="T102" s="57" t="s">
        <v>144</v>
      </c>
      <c r="U102" s="328" t="s">
        <v>1425</v>
      </c>
    </row>
    <row r="103" spans="2:65" s="1" customFormat="1" ht="22.9" customHeight="1" x14ac:dyDescent="0.25">
      <c r="B103" s="33"/>
      <c r="C103" s="61" t="s">
        <v>146</v>
      </c>
      <c r="J103" s="114">
        <f>BK103</f>
        <v>0</v>
      </c>
      <c r="L103" s="33"/>
      <c r="M103" s="59"/>
      <c r="N103" s="51"/>
      <c r="O103" s="51"/>
      <c r="P103" s="115">
        <f>P104+P307</f>
        <v>0</v>
      </c>
      <c r="Q103" s="51"/>
      <c r="R103" s="115">
        <f>R104+R307</f>
        <v>8.532569800000001</v>
      </c>
      <c r="S103" s="51"/>
      <c r="T103" s="115">
        <f>T104+T307</f>
        <v>7.5863060600000018</v>
      </c>
      <c r="U103" s="329">
        <f>SUM(V103:V680)</f>
        <v>0</v>
      </c>
      <c r="AT103" s="18" t="s">
        <v>74</v>
      </c>
      <c r="AU103" s="18" t="s">
        <v>114</v>
      </c>
      <c r="BK103" s="116">
        <f>BK104+BK307</f>
        <v>0</v>
      </c>
    </row>
    <row r="104" spans="2:65" s="11" customFormat="1" ht="25.9" customHeight="1" x14ac:dyDescent="0.2">
      <c r="B104" s="117"/>
      <c r="D104" s="118" t="s">
        <v>74</v>
      </c>
      <c r="E104" s="119" t="s">
        <v>147</v>
      </c>
      <c r="F104" s="119" t="s">
        <v>148</v>
      </c>
      <c r="I104" s="120"/>
      <c r="J104" s="121">
        <f>BK104</f>
        <v>0</v>
      </c>
      <c r="L104" s="117"/>
      <c r="M104" s="122"/>
      <c r="P104" s="123">
        <f>P105+P119+P197+P281+P304</f>
        <v>0</v>
      </c>
      <c r="R104" s="123">
        <f>R105+R119+R197+R281+R304</f>
        <v>6.3641248400000006</v>
      </c>
      <c r="T104" s="123">
        <f>T105+T119+T197+T281+T304</f>
        <v>6.048512790000002</v>
      </c>
      <c r="U104" s="330"/>
      <c r="V104" s="1" t="str">
        <f t="shared" ref="V104:V167" si="0">IF(U104="investice",J104,"")</f>
        <v/>
      </c>
      <c r="AR104" s="118" t="s">
        <v>82</v>
      </c>
      <c r="AT104" s="125" t="s">
        <v>74</v>
      </c>
      <c r="AU104" s="125" t="s">
        <v>75</v>
      </c>
      <c r="AY104" s="118" t="s">
        <v>149</v>
      </c>
      <c r="BK104" s="126">
        <f>BK105+BK119+BK197+BK281+BK304</f>
        <v>0</v>
      </c>
    </row>
    <row r="105" spans="2:65" s="11" customFormat="1" ht="22.9" customHeight="1" x14ac:dyDescent="0.2">
      <c r="B105" s="117"/>
      <c r="D105" s="118" t="s">
        <v>74</v>
      </c>
      <c r="E105" s="127" t="s">
        <v>150</v>
      </c>
      <c r="F105" s="127" t="s">
        <v>151</v>
      </c>
      <c r="I105" s="120"/>
      <c r="J105" s="128">
        <f>BK105</f>
        <v>0</v>
      </c>
      <c r="L105" s="117"/>
      <c r="M105" s="122"/>
      <c r="P105" s="123">
        <f>SUM(P106:P118)</f>
        <v>0</v>
      </c>
      <c r="R105" s="123">
        <f>SUM(R106:R118)</f>
        <v>2.0822188000000001</v>
      </c>
      <c r="T105" s="123">
        <f>SUM(T106:T118)</f>
        <v>0</v>
      </c>
      <c r="U105" s="330"/>
      <c r="V105" s="1" t="str">
        <f t="shared" si="0"/>
        <v/>
      </c>
      <c r="AR105" s="118" t="s">
        <v>82</v>
      </c>
      <c r="AT105" s="125" t="s">
        <v>74</v>
      </c>
      <c r="AU105" s="125" t="s">
        <v>82</v>
      </c>
      <c r="AY105" s="118" t="s">
        <v>149</v>
      </c>
      <c r="BK105" s="126">
        <f>SUM(BK106:BK118)</f>
        <v>0</v>
      </c>
    </row>
    <row r="106" spans="2:65" s="1" customFormat="1" ht="24.2" customHeight="1" x14ac:dyDescent="0.2">
      <c r="B106" s="33"/>
      <c r="C106" s="129" t="s">
        <v>82</v>
      </c>
      <c r="D106" s="129" t="s">
        <v>152</v>
      </c>
      <c r="E106" s="130" t="s">
        <v>153</v>
      </c>
      <c r="F106" s="131" t="s">
        <v>154</v>
      </c>
      <c r="G106" s="132" t="s">
        <v>155</v>
      </c>
      <c r="H106" s="133">
        <v>0.90900000000000003</v>
      </c>
      <c r="I106" s="134"/>
      <c r="J106" s="135">
        <f>ROUND(I106*H106,2)</f>
        <v>0</v>
      </c>
      <c r="K106" s="131" t="s">
        <v>156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1.8774999999999999</v>
      </c>
      <c r="R106" s="138">
        <f>Q106*H106</f>
        <v>1.7066475000000001</v>
      </c>
      <c r="S106" s="138">
        <v>0</v>
      </c>
      <c r="T106" s="138">
        <f>S106*H106</f>
        <v>0</v>
      </c>
      <c r="U106" s="331" t="s">
        <v>19</v>
      </c>
      <c r="V106" s="1" t="str">
        <f t="shared" si="0"/>
        <v/>
      </c>
      <c r="AR106" s="140" t="s">
        <v>157</v>
      </c>
      <c r="AT106" s="140" t="s">
        <v>152</v>
      </c>
      <c r="AU106" s="140" t="s">
        <v>88</v>
      </c>
      <c r="AY106" s="18" t="s">
        <v>149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157</v>
      </c>
      <c r="BM106" s="140" t="s">
        <v>158</v>
      </c>
    </row>
    <row r="107" spans="2:65" s="1" customFormat="1" ht="11.25" x14ac:dyDescent="0.2">
      <c r="B107" s="33"/>
      <c r="D107" s="142" t="s">
        <v>159</v>
      </c>
      <c r="F107" s="143" t="s">
        <v>160</v>
      </c>
      <c r="I107" s="144"/>
      <c r="L107" s="33"/>
      <c r="M107" s="145"/>
      <c r="U107" s="332"/>
      <c r="V107" s="1" t="str">
        <f t="shared" si="0"/>
        <v/>
      </c>
      <c r="AT107" s="18" t="s">
        <v>159</v>
      </c>
      <c r="AU107" s="18" t="s">
        <v>88</v>
      </c>
    </row>
    <row r="108" spans="2:65" s="12" customFormat="1" ht="11.25" x14ac:dyDescent="0.2">
      <c r="B108" s="146"/>
      <c r="D108" s="147" t="s">
        <v>161</v>
      </c>
      <c r="E108" s="148" t="s">
        <v>19</v>
      </c>
      <c r="F108" s="149" t="s">
        <v>162</v>
      </c>
      <c r="H108" s="150">
        <v>0.65600000000000003</v>
      </c>
      <c r="I108" s="151"/>
      <c r="L108" s="146"/>
      <c r="M108" s="152"/>
      <c r="U108" s="333"/>
      <c r="V108" s="1" t="str">
        <f t="shared" si="0"/>
        <v/>
      </c>
      <c r="AT108" s="148" t="s">
        <v>161</v>
      </c>
      <c r="AU108" s="148" t="s">
        <v>88</v>
      </c>
      <c r="AV108" s="12" t="s">
        <v>88</v>
      </c>
      <c r="AW108" s="12" t="s">
        <v>36</v>
      </c>
      <c r="AX108" s="12" t="s">
        <v>75</v>
      </c>
      <c r="AY108" s="148" t="s">
        <v>149</v>
      </c>
    </row>
    <row r="109" spans="2:65" s="12" customFormat="1" ht="11.25" x14ac:dyDescent="0.2">
      <c r="B109" s="146"/>
      <c r="D109" s="147" t="s">
        <v>161</v>
      </c>
      <c r="E109" s="148" t="s">
        <v>19</v>
      </c>
      <c r="F109" s="149" t="s">
        <v>163</v>
      </c>
      <c r="H109" s="150">
        <v>0.253</v>
      </c>
      <c r="I109" s="151"/>
      <c r="L109" s="146"/>
      <c r="M109" s="152"/>
      <c r="U109" s="333"/>
      <c r="V109" s="1" t="str">
        <f t="shared" si="0"/>
        <v/>
      </c>
      <c r="AT109" s="148" t="s">
        <v>161</v>
      </c>
      <c r="AU109" s="148" t="s">
        <v>88</v>
      </c>
      <c r="AV109" s="12" t="s">
        <v>88</v>
      </c>
      <c r="AW109" s="12" t="s">
        <v>36</v>
      </c>
      <c r="AX109" s="12" t="s">
        <v>75</v>
      </c>
      <c r="AY109" s="148" t="s">
        <v>149</v>
      </c>
    </row>
    <row r="110" spans="2:65" s="13" customFormat="1" ht="11.25" x14ac:dyDescent="0.2">
      <c r="B110" s="153"/>
      <c r="D110" s="147" t="s">
        <v>161</v>
      </c>
      <c r="E110" s="154" t="s">
        <v>19</v>
      </c>
      <c r="F110" s="155" t="s">
        <v>164</v>
      </c>
      <c r="H110" s="156">
        <v>0.90900000000000003</v>
      </c>
      <c r="I110" s="157"/>
      <c r="L110" s="153"/>
      <c r="M110" s="158"/>
      <c r="U110" s="334"/>
      <c r="V110" s="1" t="str">
        <f t="shared" si="0"/>
        <v/>
      </c>
      <c r="AT110" s="154" t="s">
        <v>161</v>
      </c>
      <c r="AU110" s="154" t="s">
        <v>88</v>
      </c>
      <c r="AV110" s="13" t="s">
        <v>157</v>
      </c>
      <c r="AW110" s="13" t="s">
        <v>36</v>
      </c>
      <c r="AX110" s="13" t="s">
        <v>82</v>
      </c>
      <c r="AY110" s="154" t="s">
        <v>149</v>
      </c>
    </row>
    <row r="111" spans="2:65" s="1" customFormat="1" ht="16.5" customHeight="1" x14ac:dyDescent="0.2">
      <c r="B111" s="33"/>
      <c r="C111" s="129" t="s">
        <v>88</v>
      </c>
      <c r="D111" s="129" t="s">
        <v>152</v>
      </c>
      <c r="E111" s="130" t="s">
        <v>165</v>
      </c>
      <c r="F111" s="131" t="s">
        <v>166</v>
      </c>
      <c r="G111" s="132" t="s">
        <v>167</v>
      </c>
      <c r="H111" s="133">
        <v>2.71</v>
      </c>
      <c r="I111" s="134"/>
      <c r="J111" s="135">
        <f>ROUND(I111*H111,2)</f>
        <v>0</v>
      </c>
      <c r="K111" s="131" t="s">
        <v>156</v>
      </c>
      <c r="L111" s="33"/>
      <c r="M111" s="136" t="s">
        <v>19</v>
      </c>
      <c r="N111" s="137" t="s">
        <v>47</v>
      </c>
      <c r="P111" s="138">
        <f>O111*H111</f>
        <v>0</v>
      </c>
      <c r="Q111" s="138">
        <v>0.12335</v>
      </c>
      <c r="R111" s="138">
        <f>Q111*H111</f>
        <v>0.33427849999999998</v>
      </c>
      <c r="S111" s="138">
        <v>0</v>
      </c>
      <c r="T111" s="138">
        <f>S111*H111</f>
        <v>0</v>
      </c>
      <c r="U111" s="331" t="s">
        <v>19</v>
      </c>
      <c r="V111" s="1" t="str">
        <f t="shared" si="0"/>
        <v/>
      </c>
      <c r="AR111" s="140" t="s">
        <v>157</v>
      </c>
      <c r="AT111" s="140" t="s">
        <v>152</v>
      </c>
      <c r="AU111" s="140" t="s">
        <v>88</v>
      </c>
      <c r="AY111" s="18" t="s">
        <v>149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88</v>
      </c>
      <c r="BK111" s="141">
        <f>ROUND(I111*H111,2)</f>
        <v>0</v>
      </c>
      <c r="BL111" s="18" t="s">
        <v>157</v>
      </c>
      <c r="BM111" s="140" t="s">
        <v>168</v>
      </c>
    </row>
    <row r="112" spans="2:65" s="1" customFormat="1" ht="11.25" x14ac:dyDescent="0.2">
      <c r="B112" s="33"/>
      <c r="D112" s="142" t="s">
        <v>159</v>
      </c>
      <c r="F112" s="143" t="s">
        <v>169</v>
      </c>
      <c r="I112" s="144"/>
      <c r="L112" s="33"/>
      <c r="M112" s="145"/>
      <c r="U112" s="332"/>
      <c r="V112" s="1" t="str">
        <f t="shared" si="0"/>
        <v/>
      </c>
      <c r="AT112" s="18" t="s">
        <v>159</v>
      </c>
      <c r="AU112" s="18" t="s">
        <v>88</v>
      </c>
    </row>
    <row r="113" spans="2:65" s="12" customFormat="1" ht="11.25" x14ac:dyDescent="0.2">
      <c r="B113" s="146"/>
      <c r="D113" s="147" t="s">
        <v>161</v>
      </c>
      <c r="E113" s="148" t="s">
        <v>19</v>
      </c>
      <c r="F113" s="149" t="s">
        <v>170</v>
      </c>
      <c r="H113" s="150">
        <v>1.87</v>
      </c>
      <c r="I113" s="151"/>
      <c r="L113" s="146"/>
      <c r="M113" s="152"/>
      <c r="U113" s="333"/>
      <c r="V113" s="1" t="str">
        <f t="shared" si="0"/>
        <v/>
      </c>
      <c r="AT113" s="148" t="s">
        <v>161</v>
      </c>
      <c r="AU113" s="148" t="s">
        <v>88</v>
      </c>
      <c r="AV113" s="12" t="s">
        <v>88</v>
      </c>
      <c r="AW113" s="12" t="s">
        <v>36</v>
      </c>
      <c r="AX113" s="12" t="s">
        <v>75</v>
      </c>
      <c r="AY113" s="148" t="s">
        <v>149</v>
      </c>
    </row>
    <row r="114" spans="2:65" s="12" customFormat="1" ht="11.25" x14ac:dyDescent="0.2">
      <c r="B114" s="146"/>
      <c r="D114" s="147" t="s">
        <v>161</v>
      </c>
      <c r="E114" s="148" t="s">
        <v>19</v>
      </c>
      <c r="F114" s="149" t="s">
        <v>171</v>
      </c>
      <c r="H114" s="150">
        <v>0.84</v>
      </c>
      <c r="I114" s="151"/>
      <c r="L114" s="146"/>
      <c r="M114" s="152"/>
      <c r="U114" s="333"/>
      <c r="V114" s="1" t="str">
        <f t="shared" si="0"/>
        <v/>
      </c>
      <c r="AT114" s="148" t="s">
        <v>161</v>
      </c>
      <c r="AU114" s="148" t="s">
        <v>88</v>
      </c>
      <c r="AV114" s="12" t="s">
        <v>88</v>
      </c>
      <c r="AW114" s="12" t="s">
        <v>36</v>
      </c>
      <c r="AX114" s="12" t="s">
        <v>75</v>
      </c>
      <c r="AY114" s="148" t="s">
        <v>149</v>
      </c>
    </row>
    <row r="115" spans="2:65" s="13" customFormat="1" ht="11.25" x14ac:dyDescent="0.2">
      <c r="B115" s="153"/>
      <c r="D115" s="147" t="s">
        <v>161</v>
      </c>
      <c r="E115" s="154" t="s">
        <v>19</v>
      </c>
      <c r="F115" s="155" t="s">
        <v>164</v>
      </c>
      <c r="H115" s="156">
        <v>2.71</v>
      </c>
      <c r="I115" s="157"/>
      <c r="L115" s="153"/>
      <c r="M115" s="158"/>
      <c r="U115" s="334"/>
      <c r="V115" s="1" t="str">
        <f t="shared" si="0"/>
        <v/>
      </c>
      <c r="AT115" s="154" t="s">
        <v>161</v>
      </c>
      <c r="AU115" s="154" t="s">
        <v>88</v>
      </c>
      <c r="AV115" s="13" t="s">
        <v>157</v>
      </c>
      <c r="AW115" s="13" t="s">
        <v>36</v>
      </c>
      <c r="AX115" s="13" t="s">
        <v>82</v>
      </c>
      <c r="AY115" s="154" t="s">
        <v>149</v>
      </c>
    </row>
    <row r="116" spans="2:65" s="1" customFormat="1" ht="16.5" customHeight="1" x14ac:dyDescent="0.2">
      <c r="B116" s="33"/>
      <c r="C116" s="129" t="s">
        <v>150</v>
      </c>
      <c r="D116" s="129" t="s">
        <v>152</v>
      </c>
      <c r="E116" s="130" t="s">
        <v>172</v>
      </c>
      <c r="F116" s="131" t="s">
        <v>173</v>
      </c>
      <c r="G116" s="132" t="s">
        <v>167</v>
      </c>
      <c r="H116" s="133">
        <v>0.64</v>
      </c>
      <c r="I116" s="134"/>
      <c r="J116" s="135">
        <f>ROUND(I116*H116,2)</f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>O116*H116</f>
        <v>0</v>
      </c>
      <c r="Q116" s="138">
        <v>6.4519999999999994E-2</v>
      </c>
      <c r="R116" s="138">
        <f>Q116*H116</f>
        <v>4.1292799999999998E-2</v>
      </c>
      <c r="S116" s="138">
        <v>0</v>
      </c>
      <c r="T116" s="138">
        <f>S116*H116</f>
        <v>0</v>
      </c>
      <c r="U116" s="331" t="s">
        <v>19</v>
      </c>
      <c r="V116" s="1" t="str">
        <f t="shared" si="0"/>
        <v/>
      </c>
      <c r="AR116" s="140" t="s">
        <v>157</v>
      </c>
      <c r="AT116" s="140" t="s">
        <v>152</v>
      </c>
      <c r="AU116" s="140" t="s">
        <v>88</v>
      </c>
      <c r="AY116" s="18" t="s">
        <v>149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88</v>
      </c>
      <c r="BK116" s="141">
        <f>ROUND(I116*H116,2)</f>
        <v>0</v>
      </c>
      <c r="BL116" s="18" t="s">
        <v>157</v>
      </c>
      <c r="BM116" s="140" t="s">
        <v>174</v>
      </c>
    </row>
    <row r="117" spans="2:65" s="12" customFormat="1" ht="11.25" x14ac:dyDescent="0.2">
      <c r="B117" s="146"/>
      <c r="D117" s="147" t="s">
        <v>161</v>
      </c>
      <c r="E117" s="148" t="s">
        <v>19</v>
      </c>
      <c r="F117" s="149" t="s">
        <v>175</v>
      </c>
      <c r="H117" s="150">
        <v>0.64</v>
      </c>
      <c r="I117" s="151"/>
      <c r="L117" s="146"/>
      <c r="M117" s="152"/>
      <c r="U117" s="333"/>
      <c r="V117" s="1" t="str">
        <f t="shared" si="0"/>
        <v/>
      </c>
      <c r="AT117" s="148" t="s">
        <v>161</v>
      </c>
      <c r="AU117" s="148" t="s">
        <v>88</v>
      </c>
      <c r="AV117" s="12" t="s">
        <v>88</v>
      </c>
      <c r="AW117" s="12" t="s">
        <v>36</v>
      </c>
      <c r="AX117" s="12" t="s">
        <v>75</v>
      </c>
      <c r="AY117" s="148" t="s">
        <v>149</v>
      </c>
    </row>
    <row r="118" spans="2:65" s="13" customFormat="1" ht="11.25" x14ac:dyDescent="0.2">
      <c r="B118" s="153"/>
      <c r="D118" s="147" t="s">
        <v>161</v>
      </c>
      <c r="E118" s="154" t="s">
        <v>19</v>
      </c>
      <c r="F118" s="155" t="s">
        <v>164</v>
      </c>
      <c r="H118" s="156">
        <v>0.64</v>
      </c>
      <c r="I118" s="157"/>
      <c r="L118" s="153"/>
      <c r="M118" s="158"/>
      <c r="U118" s="334"/>
      <c r="V118" s="1" t="str">
        <f t="shared" si="0"/>
        <v/>
      </c>
      <c r="AT118" s="154" t="s">
        <v>161</v>
      </c>
      <c r="AU118" s="154" t="s">
        <v>88</v>
      </c>
      <c r="AV118" s="13" t="s">
        <v>157</v>
      </c>
      <c r="AW118" s="13" t="s">
        <v>36</v>
      </c>
      <c r="AX118" s="13" t="s">
        <v>82</v>
      </c>
      <c r="AY118" s="154" t="s">
        <v>149</v>
      </c>
    </row>
    <row r="119" spans="2:65" s="11" customFormat="1" ht="22.9" customHeight="1" x14ac:dyDescent="0.2">
      <c r="B119" s="117"/>
      <c r="D119" s="118" t="s">
        <v>74</v>
      </c>
      <c r="E119" s="127" t="s">
        <v>176</v>
      </c>
      <c r="F119" s="127" t="s">
        <v>177</v>
      </c>
      <c r="I119" s="120"/>
      <c r="J119" s="128">
        <f>BK119</f>
        <v>0</v>
      </c>
      <c r="L119" s="117"/>
      <c r="M119" s="122"/>
      <c r="P119" s="123">
        <f>SUM(P120:P196)</f>
        <v>0</v>
      </c>
      <c r="R119" s="123">
        <f>SUM(R120:R196)</f>
        <v>4.2743893399999999</v>
      </c>
      <c r="T119" s="123">
        <f>SUM(T120:T196)</f>
        <v>4.8113789999999997E-2</v>
      </c>
      <c r="U119" s="330"/>
      <c r="V119" s="1" t="str">
        <f t="shared" si="0"/>
        <v/>
      </c>
      <c r="AR119" s="118" t="s">
        <v>82</v>
      </c>
      <c r="AT119" s="125" t="s">
        <v>74</v>
      </c>
      <c r="AU119" s="125" t="s">
        <v>82</v>
      </c>
      <c r="AY119" s="118" t="s">
        <v>149</v>
      </c>
      <c r="BK119" s="126">
        <f>SUM(BK120:BK196)</f>
        <v>0</v>
      </c>
    </row>
    <row r="120" spans="2:65" s="1" customFormat="1" ht="16.5" customHeight="1" x14ac:dyDescent="0.2">
      <c r="B120" s="33"/>
      <c r="C120" s="129" t="s">
        <v>157</v>
      </c>
      <c r="D120" s="129" t="s">
        <v>152</v>
      </c>
      <c r="E120" s="130" t="s">
        <v>178</v>
      </c>
      <c r="F120" s="131" t="s">
        <v>179</v>
      </c>
      <c r="G120" s="132" t="s">
        <v>167</v>
      </c>
      <c r="H120" s="133">
        <v>28.51</v>
      </c>
      <c r="I120" s="134"/>
      <c r="J120" s="135">
        <f>ROUND(I120*H120,2)</f>
        <v>0</v>
      </c>
      <c r="K120" s="131" t="s">
        <v>156</v>
      </c>
      <c r="L120" s="33"/>
      <c r="M120" s="136" t="s">
        <v>19</v>
      </c>
      <c r="N120" s="137" t="s">
        <v>47</v>
      </c>
      <c r="P120" s="138">
        <f>O120*H120</f>
        <v>0</v>
      </c>
      <c r="Q120" s="138">
        <v>6.0000000000000002E-5</v>
      </c>
      <c r="R120" s="138">
        <f>Q120*H120</f>
        <v>1.7106000000000001E-3</v>
      </c>
      <c r="S120" s="138">
        <v>6.0000000000000002E-5</v>
      </c>
      <c r="T120" s="138">
        <f>S120*H120</f>
        <v>1.7106000000000001E-3</v>
      </c>
      <c r="U120" s="331" t="s">
        <v>19</v>
      </c>
      <c r="V120" s="1" t="str">
        <f t="shared" si="0"/>
        <v/>
      </c>
      <c r="AR120" s="140" t="s">
        <v>157</v>
      </c>
      <c r="AT120" s="140" t="s">
        <v>152</v>
      </c>
      <c r="AU120" s="140" t="s">
        <v>88</v>
      </c>
      <c r="AY120" s="18" t="s">
        <v>149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88</v>
      </c>
      <c r="BK120" s="141">
        <f>ROUND(I120*H120,2)</f>
        <v>0</v>
      </c>
      <c r="BL120" s="18" t="s">
        <v>157</v>
      </c>
      <c r="BM120" s="140" t="s">
        <v>180</v>
      </c>
    </row>
    <row r="121" spans="2:65" s="1" customFormat="1" ht="11.25" x14ac:dyDescent="0.2">
      <c r="B121" s="33"/>
      <c r="D121" s="142" t="s">
        <v>159</v>
      </c>
      <c r="F121" s="143" t="s">
        <v>181</v>
      </c>
      <c r="I121" s="144"/>
      <c r="L121" s="33"/>
      <c r="M121" s="145"/>
      <c r="U121" s="332"/>
      <c r="V121" s="1" t="str">
        <f t="shared" si="0"/>
        <v/>
      </c>
      <c r="AT121" s="18" t="s">
        <v>159</v>
      </c>
      <c r="AU121" s="18" t="s">
        <v>88</v>
      </c>
    </row>
    <row r="122" spans="2:65" s="1" customFormat="1" ht="24.2" customHeight="1" x14ac:dyDescent="0.2">
      <c r="B122" s="33"/>
      <c r="C122" s="129" t="s">
        <v>182</v>
      </c>
      <c r="D122" s="129" t="s">
        <v>152</v>
      </c>
      <c r="E122" s="130" t="s">
        <v>183</v>
      </c>
      <c r="F122" s="131" t="s">
        <v>184</v>
      </c>
      <c r="G122" s="132" t="s">
        <v>167</v>
      </c>
      <c r="H122" s="133">
        <v>2.319</v>
      </c>
      <c r="I122" s="134"/>
      <c r="J122" s="135">
        <f>ROUND(I122*H122,2)</f>
        <v>0</v>
      </c>
      <c r="K122" s="131" t="s">
        <v>156</v>
      </c>
      <c r="L122" s="33"/>
      <c r="M122" s="136" t="s">
        <v>19</v>
      </c>
      <c r="N122" s="137" t="s">
        <v>47</v>
      </c>
      <c r="P122" s="138">
        <f>O122*H122</f>
        <v>0</v>
      </c>
      <c r="Q122" s="138">
        <v>1.9290000000000002E-2</v>
      </c>
      <c r="R122" s="138">
        <f>Q122*H122</f>
        <v>4.4733510000000004E-2</v>
      </c>
      <c r="S122" s="138">
        <v>0.02</v>
      </c>
      <c r="T122" s="138">
        <f>S122*H122</f>
        <v>4.6379999999999998E-2</v>
      </c>
      <c r="U122" s="331" t="s">
        <v>19</v>
      </c>
      <c r="V122" s="1" t="str">
        <f t="shared" si="0"/>
        <v/>
      </c>
      <c r="AR122" s="140" t="s">
        <v>157</v>
      </c>
      <c r="AT122" s="140" t="s">
        <v>152</v>
      </c>
      <c r="AU122" s="140" t="s">
        <v>88</v>
      </c>
      <c r="AY122" s="18" t="s">
        <v>149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88</v>
      </c>
      <c r="BK122" s="141">
        <f>ROUND(I122*H122,2)</f>
        <v>0</v>
      </c>
      <c r="BL122" s="18" t="s">
        <v>157</v>
      </c>
      <c r="BM122" s="140" t="s">
        <v>185</v>
      </c>
    </row>
    <row r="123" spans="2:65" s="1" customFormat="1" ht="11.25" x14ac:dyDescent="0.2">
      <c r="B123" s="33"/>
      <c r="D123" s="142" t="s">
        <v>159</v>
      </c>
      <c r="F123" s="143" t="s">
        <v>186</v>
      </c>
      <c r="I123" s="144"/>
      <c r="L123" s="33"/>
      <c r="M123" s="145"/>
      <c r="U123" s="332"/>
      <c r="V123" s="1" t="str">
        <f t="shared" si="0"/>
        <v/>
      </c>
      <c r="AT123" s="18" t="s">
        <v>159</v>
      </c>
      <c r="AU123" s="18" t="s">
        <v>88</v>
      </c>
    </row>
    <row r="124" spans="2:65" s="14" customFormat="1" ht="11.25" x14ac:dyDescent="0.2">
      <c r="B124" s="159"/>
      <c r="D124" s="147" t="s">
        <v>161</v>
      </c>
      <c r="E124" s="160" t="s">
        <v>19</v>
      </c>
      <c r="F124" s="161" t="s">
        <v>187</v>
      </c>
      <c r="H124" s="160" t="s">
        <v>19</v>
      </c>
      <c r="I124" s="162"/>
      <c r="L124" s="159"/>
      <c r="M124" s="163"/>
      <c r="U124" s="335"/>
      <c r="V124" s="1" t="str">
        <f t="shared" si="0"/>
        <v/>
      </c>
      <c r="AT124" s="160" t="s">
        <v>161</v>
      </c>
      <c r="AU124" s="160" t="s">
        <v>88</v>
      </c>
      <c r="AV124" s="14" t="s">
        <v>82</v>
      </c>
      <c r="AW124" s="14" t="s">
        <v>36</v>
      </c>
      <c r="AX124" s="14" t="s">
        <v>75</v>
      </c>
      <c r="AY124" s="160" t="s">
        <v>149</v>
      </c>
    </row>
    <row r="125" spans="2:65" s="12" customFormat="1" ht="11.25" x14ac:dyDescent="0.2">
      <c r="B125" s="146"/>
      <c r="D125" s="147" t="s">
        <v>161</v>
      </c>
      <c r="E125" s="148" t="s">
        <v>19</v>
      </c>
      <c r="F125" s="149" t="s">
        <v>188</v>
      </c>
      <c r="H125" s="150">
        <v>2.319</v>
      </c>
      <c r="I125" s="151"/>
      <c r="L125" s="146"/>
      <c r="M125" s="152"/>
      <c r="U125" s="333"/>
      <c r="V125" s="1" t="str">
        <f t="shared" si="0"/>
        <v/>
      </c>
      <c r="AT125" s="148" t="s">
        <v>161</v>
      </c>
      <c r="AU125" s="148" t="s">
        <v>88</v>
      </c>
      <c r="AV125" s="12" t="s">
        <v>88</v>
      </c>
      <c r="AW125" s="12" t="s">
        <v>36</v>
      </c>
      <c r="AX125" s="12" t="s">
        <v>75</v>
      </c>
      <c r="AY125" s="148" t="s">
        <v>149</v>
      </c>
    </row>
    <row r="126" spans="2:65" s="13" customFormat="1" ht="11.25" x14ac:dyDescent="0.2">
      <c r="B126" s="153"/>
      <c r="D126" s="147" t="s">
        <v>161</v>
      </c>
      <c r="E126" s="154" t="s">
        <v>19</v>
      </c>
      <c r="F126" s="155" t="s">
        <v>164</v>
      </c>
      <c r="H126" s="156">
        <v>2.319</v>
      </c>
      <c r="I126" s="157"/>
      <c r="L126" s="153"/>
      <c r="M126" s="158"/>
      <c r="U126" s="334"/>
      <c r="V126" s="1" t="str">
        <f t="shared" si="0"/>
        <v/>
      </c>
      <c r="AT126" s="154" t="s">
        <v>161</v>
      </c>
      <c r="AU126" s="154" t="s">
        <v>88</v>
      </c>
      <c r="AV126" s="13" t="s">
        <v>157</v>
      </c>
      <c r="AW126" s="13" t="s">
        <v>36</v>
      </c>
      <c r="AX126" s="13" t="s">
        <v>82</v>
      </c>
      <c r="AY126" s="154" t="s">
        <v>149</v>
      </c>
    </row>
    <row r="127" spans="2:65" s="1" customFormat="1" ht="24.2" customHeight="1" x14ac:dyDescent="0.2">
      <c r="B127" s="33"/>
      <c r="C127" s="129" t="s">
        <v>176</v>
      </c>
      <c r="D127" s="129" t="s">
        <v>152</v>
      </c>
      <c r="E127" s="130" t="s">
        <v>189</v>
      </c>
      <c r="F127" s="131" t="s">
        <v>190</v>
      </c>
      <c r="G127" s="132" t="s">
        <v>167</v>
      </c>
      <c r="H127" s="133">
        <v>2.319</v>
      </c>
      <c r="I127" s="134"/>
      <c r="J127" s="135">
        <f>ROUND(I127*H127,2)</f>
        <v>0</v>
      </c>
      <c r="K127" s="131" t="s">
        <v>156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0</v>
      </c>
      <c r="R127" s="138">
        <f>Q127*H127</f>
        <v>0</v>
      </c>
      <c r="S127" s="138">
        <v>1.0000000000000001E-5</v>
      </c>
      <c r="T127" s="138">
        <f>S127*H127</f>
        <v>2.319E-5</v>
      </c>
      <c r="U127" s="331" t="s">
        <v>19</v>
      </c>
      <c r="V127" s="1" t="str">
        <f t="shared" si="0"/>
        <v/>
      </c>
      <c r="AR127" s="140" t="s">
        <v>157</v>
      </c>
      <c r="AT127" s="140" t="s">
        <v>152</v>
      </c>
      <c r="AU127" s="140" t="s">
        <v>88</v>
      </c>
      <c r="AY127" s="18" t="s">
        <v>149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157</v>
      </c>
      <c r="BM127" s="140" t="s">
        <v>191</v>
      </c>
    </row>
    <row r="128" spans="2:65" s="1" customFormat="1" ht="11.25" x14ac:dyDescent="0.2">
      <c r="B128" s="33"/>
      <c r="D128" s="142" t="s">
        <v>159</v>
      </c>
      <c r="F128" s="143" t="s">
        <v>192</v>
      </c>
      <c r="I128" s="144"/>
      <c r="L128" s="33"/>
      <c r="M128" s="145"/>
      <c r="U128" s="332"/>
      <c r="V128" s="1" t="str">
        <f t="shared" si="0"/>
        <v/>
      </c>
      <c r="AT128" s="18" t="s">
        <v>159</v>
      </c>
      <c r="AU128" s="18" t="s">
        <v>88</v>
      </c>
    </row>
    <row r="129" spans="2:65" s="1" customFormat="1" ht="16.5" customHeight="1" x14ac:dyDescent="0.2">
      <c r="B129" s="33"/>
      <c r="C129" s="129" t="s">
        <v>193</v>
      </c>
      <c r="D129" s="129" t="s">
        <v>152</v>
      </c>
      <c r="E129" s="130" t="s">
        <v>194</v>
      </c>
      <c r="F129" s="131" t="s">
        <v>195</v>
      </c>
      <c r="G129" s="132" t="s">
        <v>167</v>
      </c>
      <c r="H129" s="133">
        <v>24.86</v>
      </c>
      <c r="I129" s="134"/>
      <c r="J129" s="135">
        <f>ROUND(I129*H129,2)</f>
        <v>0</v>
      </c>
      <c r="K129" s="131" t="s">
        <v>156</v>
      </c>
      <c r="L129" s="33"/>
      <c r="M129" s="136" t="s">
        <v>19</v>
      </c>
      <c r="N129" s="137" t="s">
        <v>47</v>
      </c>
      <c r="P129" s="138">
        <f>O129*H129</f>
        <v>0</v>
      </c>
      <c r="Q129" s="138">
        <v>2.5999999999999998E-4</v>
      </c>
      <c r="R129" s="138">
        <f>Q129*H129</f>
        <v>6.463599999999999E-3</v>
      </c>
      <c r="S129" s="138">
        <v>0</v>
      </c>
      <c r="T129" s="138">
        <f>S129*H129</f>
        <v>0</v>
      </c>
      <c r="U129" s="331" t="s">
        <v>19</v>
      </c>
      <c r="V129" s="1" t="str">
        <f t="shared" si="0"/>
        <v/>
      </c>
      <c r="AR129" s="140" t="s">
        <v>157</v>
      </c>
      <c r="AT129" s="140" t="s">
        <v>152</v>
      </c>
      <c r="AU129" s="140" t="s">
        <v>88</v>
      </c>
      <c r="AY129" s="18" t="s">
        <v>149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88</v>
      </c>
      <c r="BK129" s="141">
        <f>ROUND(I129*H129,2)</f>
        <v>0</v>
      </c>
      <c r="BL129" s="18" t="s">
        <v>157</v>
      </c>
      <c r="BM129" s="140" t="s">
        <v>196</v>
      </c>
    </row>
    <row r="130" spans="2:65" s="1" customFormat="1" ht="11.25" x14ac:dyDescent="0.2">
      <c r="B130" s="33"/>
      <c r="D130" s="142" t="s">
        <v>159</v>
      </c>
      <c r="F130" s="143" t="s">
        <v>197</v>
      </c>
      <c r="I130" s="144"/>
      <c r="L130" s="33"/>
      <c r="M130" s="145"/>
      <c r="U130" s="332"/>
      <c r="V130" s="1" t="str">
        <f t="shared" si="0"/>
        <v/>
      </c>
      <c r="AT130" s="18" t="s">
        <v>159</v>
      </c>
      <c r="AU130" s="18" t="s">
        <v>88</v>
      </c>
    </row>
    <row r="131" spans="2:65" s="1" customFormat="1" ht="24.2" customHeight="1" x14ac:dyDescent="0.2">
      <c r="B131" s="33"/>
      <c r="C131" s="129" t="s">
        <v>198</v>
      </c>
      <c r="D131" s="129" t="s">
        <v>152</v>
      </c>
      <c r="E131" s="130" t="s">
        <v>199</v>
      </c>
      <c r="F131" s="131" t="s">
        <v>200</v>
      </c>
      <c r="G131" s="132" t="s">
        <v>167</v>
      </c>
      <c r="H131" s="133">
        <v>24.86</v>
      </c>
      <c r="I131" s="134"/>
      <c r="J131" s="135">
        <f>ROUND(I131*H131,2)</f>
        <v>0</v>
      </c>
      <c r="K131" s="131" t="s">
        <v>156</v>
      </c>
      <c r="L131" s="33"/>
      <c r="M131" s="136" t="s">
        <v>19</v>
      </c>
      <c r="N131" s="137" t="s">
        <v>47</v>
      </c>
      <c r="P131" s="138">
        <f>O131*H131</f>
        <v>0</v>
      </c>
      <c r="Q131" s="138">
        <v>2.1000000000000001E-2</v>
      </c>
      <c r="R131" s="138">
        <f>Q131*H131</f>
        <v>0.52205999999999997</v>
      </c>
      <c r="S131" s="138">
        <v>0</v>
      </c>
      <c r="T131" s="138">
        <f>S131*H131</f>
        <v>0</v>
      </c>
      <c r="U131" s="331" t="s">
        <v>19</v>
      </c>
      <c r="V131" s="1" t="str">
        <f t="shared" si="0"/>
        <v/>
      </c>
      <c r="AR131" s="140" t="s">
        <v>157</v>
      </c>
      <c r="AT131" s="140" t="s">
        <v>152</v>
      </c>
      <c r="AU131" s="140" t="s">
        <v>88</v>
      </c>
      <c r="AY131" s="18" t="s">
        <v>149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88</v>
      </c>
      <c r="BK131" s="141">
        <f>ROUND(I131*H131,2)</f>
        <v>0</v>
      </c>
      <c r="BL131" s="18" t="s">
        <v>157</v>
      </c>
      <c r="BM131" s="140" t="s">
        <v>201</v>
      </c>
    </row>
    <row r="132" spans="2:65" s="1" customFormat="1" ht="11.25" x14ac:dyDescent="0.2">
      <c r="B132" s="33"/>
      <c r="D132" s="142" t="s">
        <v>159</v>
      </c>
      <c r="F132" s="143" t="s">
        <v>202</v>
      </c>
      <c r="I132" s="144"/>
      <c r="L132" s="33"/>
      <c r="M132" s="145"/>
      <c r="U132" s="332"/>
      <c r="V132" s="1" t="str">
        <f t="shared" si="0"/>
        <v/>
      </c>
      <c r="AT132" s="18" t="s">
        <v>159</v>
      </c>
      <c r="AU132" s="18" t="s">
        <v>88</v>
      </c>
    </row>
    <row r="133" spans="2:65" s="1" customFormat="1" ht="24.2" customHeight="1" x14ac:dyDescent="0.2">
      <c r="B133" s="33"/>
      <c r="C133" s="129" t="s">
        <v>203</v>
      </c>
      <c r="D133" s="129" t="s">
        <v>152</v>
      </c>
      <c r="E133" s="130" t="s">
        <v>204</v>
      </c>
      <c r="F133" s="131" t="s">
        <v>205</v>
      </c>
      <c r="G133" s="132" t="s">
        <v>167</v>
      </c>
      <c r="H133" s="133">
        <v>3.66</v>
      </c>
      <c r="I133" s="134"/>
      <c r="J133" s="135">
        <f>ROUND(I133*H133,2)</f>
        <v>0</v>
      </c>
      <c r="K133" s="131" t="s">
        <v>156</v>
      </c>
      <c r="L133" s="33"/>
      <c r="M133" s="136" t="s">
        <v>19</v>
      </c>
      <c r="N133" s="137" t="s">
        <v>47</v>
      </c>
      <c r="P133" s="138">
        <f>O133*H133</f>
        <v>0</v>
      </c>
      <c r="Q133" s="138">
        <v>3.9100000000000003E-3</v>
      </c>
      <c r="R133" s="138">
        <f>Q133*H133</f>
        <v>1.4310600000000001E-2</v>
      </c>
      <c r="S133" s="138">
        <v>0</v>
      </c>
      <c r="T133" s="138">
        <f>S133*H133</f>
        <v>0</v>
      </c>
      <c r="U133" s="331" t="s">
        <v>19</v>
      </c>
      <c r="V133" s="1" t="str">
        <f t="shared" si="0"/>
        <v/>
      </c>
      <c r="AR133" s="140" t="s">
        <v>157</v>
      </c>
      <c r="AT133" s="140" t="s">
        <v>152</v>
      </c>
      <c r="AU133" s="140" t="s">
        <v>88</v>
      </c>
      <c r="AY133" s="18" t="s">
        <v>149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88</v>
      </c>
      <c r="BK133" s="141">
        <f>ROUND(I133*H133,2)</f>
        <v>0</v>
      </c>
      <c r="BL133" s="18" t="s">
        <v>157</v>
      </c>
      <c r="BM133" s="140" t="s">
        <v>206</v>
      </c>
    </row>
    <row r="134" spans="2:65" s="1" customFormat="1" ht="11.25" x14ac:dyDescent="0.2">
      <c r="B134" s="33"/>
      <c r="D134" s="142" t="s">
        <v>159</v>
      </c>
      <c r="F134" s="143" t="s">
        <v>207</v>
      </c>
      <c r="I134" s="144"/>
      <c r="L134" s="33"/>
      <c r="M134" s="145"/>
      <c r="U134" s="332"/>
      <c r="V134" s="1" t="str">
        <f t="shared" si="0"/>
        <v/>
      </c>
      <c r="AT134" s="18" t="s">
        <v>159</v>
      </c>
      <c r="AU134" s="18" t="s">
        <v>88</v>
      </c>
    </row>
    <row r="135" spans="2:65" s="12" customFormat="1" ht="11.25" x14ac:dyDescent="0.2">
      <c r="B135" s="146"/>
      <c r="D135" s="147" t="s">
        <v>161</v>
      </c>
      <c r="E135" s="148" t="s">
        <v>19</v>
      </c>
      <c r="F135" s="149" t="s">
        <v>208</v>
      </c>
      <c r="H135" s="150">
        <v>3.66</v>
      </c>
      <c r="I135" s="151"/>
      <c r="L135" s="146"/>
      <c r="M135" s="152"/>
      <c r="U135" s="333"/>
      <c r="V135" s="1" t="str">
        <f t="shared" si="0"/>
        <v/>
      </c>
      <c r="AT135" s="148" t="s">
        <v>161</v>
      </c>
      <c r="AU135" s="148" t="s">
        <v>88</v>
      </c>
      <c r="AV135" s="12" t="s">
        <v>88</v>
      </c>
      <c r="AW135" s="12" t="s">
        <v>36</v>
      </c>
      <c r="AX135" s="12" t="s">
        <v>75</v>
      </c>
      <c r="AY135" s="148" t="s">
        <v>149</v>
      </c>
    </row>
    <row r="136" spans="2:65" s="13" customFormat="1" ht="11.25" x14ac:dyDescent="0.2">
      <c r="B136" s="153"/>
      <c r="D136" s="147" t="s">
        <v>161</v>
      </c>
      <c r="E136" s="154" t="s">
        <v>19</v>
      </c>
      <c r="F136" s="155" t="s">
        <v>164</v>
      </c>
      <c r="H136" s="156">
        <v>3.66</v>
      </c>
      <c r="I136" s="157"/>
      <c r="L136" s="153"/>
      <c r="M136" s="158"/>
      <c r="U136" s="334"/>
      <c r="V136" s="1" t="str">
        <f t="shared" si="0"/>
        <v/>
      </c>
      <c r="AT136" s="154" t="s">
        <v>161</v>
      </c>
      <c r="AU136" s="154" t="s">
        <v>88</v>
      </c>
      <c r="AV136" s="13" t="s">
        <v>157</v>
      </c>
      <c r="AW136" s="13" t="s">
        <v>36</v>
      </c>
      <c r="AX136" s="13" t="s">
        <v>82</v>
      </c>
      <c r="AY136" s="154" t="s">
        <v>149</v>
      </c>
    </row>
    <row r="137" spans="2:65" s="1" customFormat="1" ht="16.5" customHeight="1" x14ac:dyDescent="0.2">
      <c r="B137" s="33"/>
      <c r="C137" s="129" t="s">
        <v>209</v>
      </c>
      <c r="D137" s="129" t="s">
        <v>152</v>
      </c>
      <c r="E137" s="130" t="s">
        <v>210</v>
      </c>
      <c r="F137" s="131" t="s">
        <v>211</v>
      </c>
      <c r="G137" s="132" t="s">
        <v>167</v>
      </c>
      <c r="H137" s="133">
        <v>17.777000000000001</v>
      </c>
      <c r="I137" s="134"/>
      <c r="J137" s="135">
        <f>ROUND(I137*H137,2)</f>
        <v>0</v>
      </c>
      <c r="K137" s="131" t="s">
        <v>156</v>
      </c>
      <c r="L137" s="33"/>
      <c r="M137" s="136" t="s">
        <v>19</v>
      </c>
      <c r="N137" s="137" t="s">
        <v>47</v>
      </c>
      <c r="P137" s="138">
        <f>O137*H137</f>
        <v>0</v>
      </c>
      <c r="Q137" s="138">
        <v>1.9300000000000001E-3</v>
      </c>
      <c r="R137" s="138">
        <f>Q137*H137</f>
        <v>3.4309610000000004E-2</v>
      </c>
      <c r="S137" s="138">
        <v>0</v>
      </c>
      <c r="T137" s="138">
        <f>S137*H137</f>
        <v>0</v>
      </c>
      <c r="U137" s="331" t="s">
        <v>19</v>
      </c>
      <c r="V137" s="1" t="str">
        <f t="shared" si="0"/>
        <v/>
      </c>
      <c r="AR137" s="140" t="s">
        <v>157</v>
      </c>
      <c r="AT137" s="140" t="s">
        <v>152</v>
      </c>
      <c r="AU137" s="140" t="s">
        <v>88</v>
      </c>
      <c r="AY137" s="18" t="s">
        <v>149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88</v>
      </c>
      <c r="BK137" s="141">
        <f>ROUND(I137*H137,2)</f>
        <v>0</v>
      </c>
      <c r="BL137" s="18" t="s">
        <v>157</v>
      </c>
      <c r="BM137" s="140" t="s">
        <v>212</v>
      </c>
    </row>
    <row r="138" spans="2:65" s="1" customFormat="1" ht="11.25" x14ac:dyDescent="0.2">
      <c r="B138" s="33"/>
      <c r="D138" s="142" t="s">
        <v>159</v>
      </c>
      <c r="F138" s="143" t="s">
        <v>213</v>
      </c>
      <c r="I138" s="144"/>
      <c r="L138" s="33"/>
      <c r="M138" s="145"/>
      <c r="U138" s="332"/>
      <c r="V138" s="1" t="str">
        <f t="shared" si="0"/>
        <v/>
      </c>
      <c r="AT138" s="18" t="s">
        <v>159</v>
      </c>
      <c r="AU138" s="18" t="s">
        <v>88</v>
      </c>
    </row>
    <row r="139" spans="2:65" s="12" customFormat="1" ht="11.25" x14ac:dyDescent="0.2">
      <c r="B139" s="146"/>
      <c r="D139" s="147" t="s">
        <v>161</v>
      </c>
      <c r="E139" s="148" t="s">
        <v>19</v>
      </c>
      <c r="F139" s="149" t="s">
        <v>214</v>
      </c>
      <c r="H139" s="150">
        <v>17.777000000000001</v>
      </c>
      <c r="I139" s="151"/>
      <c r="L139" s="146"/>
      <c r="M139" s="152"/>
      <c r="U139" s="333"/>
      <c r="V139" s="1" t="str">
        <f t="shared" si="0"/>
        <v/>
      </c>
      <c r="AT139" s="148" t="s">
        <v>161</v>
      </c>
      <c r="AU139" s="148" t="s">
        <v>88</v>
      </c>
      <c r="AV139" s="12" t="s">
        <v>88</v>
      </c>
      <c r="AW139" s="12" t="s">
        <v>36</v>
      </c>
      <c r="AX139" s="12" t="s">
        <v>75</v>
      </c>
      <c r="AY139" s="148" t="s">
        <v>149</v>
      </c>
    </row>
    <row r="140" spans="2:65" s="13" customFormat="1" ht="11.25" x14ac:dyDescent="0.2">
      <c r="B140" s="153"/>
      <c r="D140" s="147" t="s">
        <v>161</v>
      </c>
      <c r="E140" s="154" t="s">
        <v>19</v>
      </c>
      <c r="F140" s="155" t="s">
        <v>164</v>
      </c>
      <c r="H140" s="156">
        <v>17.777000000000001</v>
      </c>
      <c r="I140" s="157"/>
      <c r="L140" s="153"/>
      <c r="M140" s="158"/>
      <c r="U140" s="334"/>
      <c r="V140" s="1" t="str">
        <f t="shared" si="0"/>
        <v/>
      </c>
      <c r="AT140" s="154" t="s">
        <v>161</v>
      </c>
      <c r="AU140" s="154" t="s">
        <v>88</v>
      </c>
      <c r="AV140" s="13" t="s">
        <v>157</v>
      </c>
      <c r="AW140" s="13" t="s">
        <v>36</v>
      </c>
      <c r="AX140" s="13" t="s">
        <v>82</v>
      </c>
      <c r="AY140" s="154" t="s">
        <v>149</v>
      </c>
    </row>
    <row r="141" spans="2:65" s="1" customFormat="1" ht="16.5" customHeight="1" x14ac:dyDescent="0.2">
      <c r="B141" s="33"/>
      <c r="C141" s="129" t="s">
        <v>215</v>
      </c>
      <c r="D141" s="129" t="s">
        <v>152</v>
      </c>
      <c r="E141" s="130" t="s">
        <v>216</v>
      </c>
      <c r="F141" s="131" t="s">
        <v>217</v>
      </c>
      <c r="G141" s="132" t="s">
        <v>167</v>
      </c>
      <c r="H141" s="133">
        <v>2.8</v>
      </c>
      <c r="I141" s="134"/>
      <c r="J141" s="135">
        <f>ROUND(I141*H141,2)</f>
        <v>0</v>
      </c>
      <c r="K141" s="131" t="s">
        <v>156</v>
      </c>
      <c r="L141" s="33"/>
      <c r="M141" s="136" t="s">
        <v>19</v>
      </c>
      <c r="N141" s="137" t="s">
        <v>47</v>
      </c>
      <c r="P141" s="138">
        <f>O141*H141</f>
        <v>0</v>
      </c>
      <c r="Q141" s="138">
        <v>5.6000000000000001E-2</v>
      </c>
      <c r="R141" s="138">
        <f>Q141*H141</f>
        <v>0.15679999999999999</v>
      </c>
      <c r="S141" s="138">
        <v>0</v>
      </c>
      <c r="T141" s="138">
        <f>S141*H141</f>
        <v>0</v>
      </c>
      <c r="U141" s="331" t="s">
        <v>19</v>
      </c>
      <c r="V141" s="1" t="str">
        <f t="shared" si="0"/>
        <v/>
      </c>
      <c r="AR141" s="140" t="s">
        <v>157</v>
      </c>
      <c r="AT141" s="140" t="s">
        <v>152</v>
      </c>
      <c r="AU141" s="140" t="s">
        <v>88</v>
      </c>
      <c r="AY141" s="18" t="s">
        <v>149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8" t="s">
        <v>88</v>
      </c>
      <c r="BK141" s="141">
        <f>ROUND(I141*H141,2)</f>
        <v>0</v>
      </c>
      <c r="BL141" s="18" t="s">
        <v>157</v>
      </c>
      <c r="BM141" s="140" t="s">
        <v>218</v>
      </c>
    </row>
    <row r="142" spans="2:65" s="1" customFormat="1" ht="11.25" x14ac:dyDescent="0.2">
      <c r="B142" s="33"/>
      <c r="D142" s="142" t="s">
        <v>159</v>
      </c>
      <c r="F142" s="143" t="s">
        <v>219</v>
      </c>
      <c r="I142" s="144"/>
      <c r="L142" s="33"/>
      <c r="M142" s="145"/>
      <c r="U142" s="332"/>
      <c r="V142" s="1" t="str">
        <f t="shared" si="0"/>
        <v/>
      </c>
      <c r="AT142" s="18" t="s">
        <v>159</v>
      </c>
      <c r="AU142" s="18" t="s">
        <v>88</v>
      </c>
    </row>
    <row r="143" spans="2:65" s="1" customFormat="1" ht="19.5" x14ac:dyDescent="0.2">
      <c r="B143" s="33"/>
      <c r="D143" s="147" t="s">
        <v>220</v>
      </c>
      <c r="F143" s="164" t="s">
        <v>221</v>
      </c>
      <c r="I143" s="144"/>
      <c r="L143" s="33"/>
      <c r="M143" s="145"/>
      <c r="U143" s="332"/>
      <c r="V143" s="1" t="str">
        <f t="shared" si="0"/>
        <v/>
      </c>
      <c r="AT143" s="18" t="s">
        <v>220</v>
      </c>
      <c r="AU143" s="18" t="s">
        <v>88</v>
      </c>
    </row>
    <row r="144" spans="2:65" s="12" customFormat="1" ht="11.25" x14ac:dyDescent="0.2">
      <c r="B144" s="146"/>
      <c r="D144" s="147" t="s">
        <v>161</v>
      </c>
      <c r="E144" s="148" t="s">
        <v>19</v>
      </c>
      <c r="F144" s="149" t="s">
        <v>222</v>
      </c>
      <c r="H144" s="150">
        <v>0.35</v>
      </c>
      <c r="I144" s="151"/>
      <c r="L144" s="146"/>
      <c r="M144" s="152"/>
      <c r="U144" s="333"/>
      <c r="V144" s="1" t="str">
        <f t="shared" si="0"/>
        <v/>
      </c>
      <c r="AT144" s="148" t="s">
        <v>161</v>
      </c>
      <c r="AU144" s="148" t="s">
        <v>88</v>
      </c>
      <c r="AV144" s="12" t="s">
        <v>88</v>
      </c>
      <c r="AW144" s="12" t="s">
        <v>36</v>
      </c>
      <c r="AX144" s="12" t="s">
        <v>75</v>
      </c>
      <c r="AY144" s="148" t="s">
        <v>149</v>
      </c>
    </row>
    <row r="145" spans="2:65" s="12" customFormat="1" ht="11.25" x14ac:dyDescent="0.2">
      <c r="B145" s="146"/>
      <c r="D145" s="147" t="s">
        <v>161</v>
      </c>
      <c r="E145" s="148" t="s">
        <v>19</v>
      </c>
      <c r="F145" s="149" t="s">
        <v>223</v>
      </c>
      <c r="H145" s="150">
        <v>2.4500000000000002</v>
      </c>
      <c r="I145" s="151"/>
      <c r="L145" s="146"/>
      <c r="M145" s="152"/>
      <c r="U145" s="333"/>
      <c r="V145" s="1" t="str">
        <f t="shared" si="0"/>
        <v/>
      </c>
      <c r="AT145" s="148" t="s">
        <v>161</v>
      </c>
      <c r="AU145" s="148" t="s">
        <v>88</v>
      </c>
      <c r="AV145" s="12" t="s">
        <v>88</v>
      </c>
      <c r="AW145" s="12" t="s">
        <v>36</v>
      </c>
      <c r="AX145" s="12" t="s">
        <v>75</v>
      </c>
      <c r="AY145" s="148" t="s">
        <v>149</v>
      </c>
    </row>
    <row r="146" spans="2:65" s="13" customFormat="1" ht="11.25" x14ac:dyDescent="0.2">
      <c r="B146" s="153"/>
      <c r="D146" s="147" t="s">
        <v>161</v>
      </c>
      <c r="E146" s="154" t="s">
        <v>19</v>
      </c>
      <c r="F146" s="155" t="s">
        <v>164</v>
      </c>
      <c r="H146" s="156">
        <v>2.8000000000000003</v>
      </c>
      <c r="I146" s="157"/>
      <c r="L146" s="153"/>
      <c r="M146" s="158"/>
      <c r="U146" s="334"/>
      <c r="V146" s="1" t="str">
        <f t="shared" si="0"/>
        <v/>
      </c>
      <c r="AT146" s="154" t="s">
        <v>161</v>
      </c>
      <c r="AU146" s="154" t="s">
        <v>88</v>
      </c>
      <c r="AV146" s="13" t="s">
        <v>157</v>
      </c>
      <c r="AW146" s="13" t="s">
        <v>36</v>
      </c>
      <c r="AX146" s="13" t="s">
        <v>82</v>
      </c>
      <c r="AY146" s="154" t="s">
        <v>149</v>
      </c>
    </row>
    <row r="147" spans="2:65" s="1" customFormat="1" ht="16.5" customHeight="1" x14ac:dyDescent="0.2">
      <c r="B147" s="33"/>
      <c r="C147" s="129" t="s">
        <v>8</v>
      </c>
      <c r="D147" s="129" t="s">
        <v>152</v>
      </c>
      <c r="E147" s="130" t="s">
        <v>224</v>
      </c>
      <c r="F147" s="131" t="s">
        <v>225</v>
      </c>
      <c r="G147" s="132" t="s">
        <v>167</v>
      </c>
      <c r="H147" s="133">
        <v>71.320999999999998</v>
      </c>
      <c r="I147" s="134"/>
      <c r="J147" s="135">
        <f>ROUND(I147*H147,2)</f>
        <v>0</v>
      </c>
      <c r="K147" s="131" t="s">
        <v>156</v>
      </c>
      <c r="L147" s="33"/>
      <c r="M147" s="136" t="s">
        <v>19</v>
      </c>
      <c r="N147" s="137" t="s">
        <v>47</v>
      </c>
      <c r="P147" s="138">
        <f>O147*H147</f>
        <v>0</v>
      </c>
      <c r="Q147" s="138">
        <v>2.5999999999999998E-4</v>
      </c>
      <c r="R147" s="138">
        <f>Q147*H147</f>
        <v>1.8543459999999998E-2</v>
      </c>
      <c r="S147" s="138">
        <v>0</v>
      </c>
      <c r="T147" s="138">
        <f>S147*H147</f>
        <v>0</v>
      </c>
      <c r="U147" s="331" t="s">
        <v>19</v>
      </c>
      <c r="V147" s="1" t="str">
        <f t="shared" si="0"/>
        <v/>
      </c>
      <c r="AR147" s="140" t="s">
        <v>157</v>
      </c>
      <c r="AT147" s="140" t="s">
        <v>152</v>
      </c>
      <c r="AU147" s="140" t="s">
        <v>88</v>
      </c>
      <c r="AY147" s="18" t="s">
        <v>149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88</v>
      </c>
      <c r="BK147" s="141">
        <f>ROUND(I147*H147,2)</f>
        <v>0</v>
      </c>
      <c r="BL147" s="18" t="s">
        <v>157</v>
      </c>
      <c r="BM147" s="140" t="s">
        <v>226</v>
      </c>
    </row>
    <row r="148" spans="2:65" s="1" customFormat="1" ht="11.25" x14ac:dyDescent="0.2">
      <c r="B148" s="33"/>
      <c r="D148" s="142" t="s">
        <v>159</v>
      </c>
      <c r="F148" s="143" t="s">
        <v>227</v>
      </c>
      <c r="I148" s="144"/>
      <c r="L148" s="33"/>
      <c r="M148" s="145"/>
      <c r="U148" s="332"/>
      <c r="V148" s="1" t="str">
        <f t="shared" si="0"/>
        <v/>
      </c>
      <c r="AT148" s="18" t="s">
        <v>159</v>
      </c>
      <c r="AU148" s="18" t="s">
        <v>88</v>
      </c>
    </row>
    <row r="149" spans="2:65" s="12" customFormat="1" ht="11.25" x14ac:dyDescent="0.2">
      <c r="B149" s="146"/>
      <c r="D149" s="147" t="s">
        <v>161</v>
      </c>
      <c r="E149" s="148" t="s">
        <v>19</v>
      </c>
      <c r="F149" s="149" t="s">
        <v>228</v>
      </c>
      <c r="H149" s="150">
        <v>71.320999999999998</v>
      </c>
      <c r="I149" s="151"/>
      <c r="L149" s="146"/>
      <c r="M149" s="152"/>
      <c r="U149" s="333"/>
      <c r="V149" s="1" t="str">
        <f t="shared" si="0"/>
        <v/>
      </c>
      <c r="AT149" s="148" t="s">
        <v>161</v>
      </c>
      <c r="AU149" s="148" t="s">
        <v>88</v>
      </c>
      <c r="AV149" s="12" t="s">
        <v>88</v>
      </c>
      <c r="AW149" s="12" t="s">
        <v>36</v>
      </c>
      <c r="AX149" s="12" t="s">
        <v>75</v>
      </c>
      <c r="AY149" s="148" t="s">
        <v>149</v>
      </c>
    </row>
    <row r="150" spans="2:65" s="13" customFormat="1" ht="11.25" x14ac:dyDescent="0.2">
      <c r="B150" s="153"/>
      <c r="D150" s="147" t="s">
        <v>161</v>
      </c>
      <c r="E150" s="154" t="s">
        <v>19</v>
      </c>
      <c r="F150" s="155" t="s">
        <v>164</v>
      </c>
      <c r="H150" s="156">
        <v>71.320999999999998</v>
      </c>
      <c r="I150" s="157"/>
      <c r="L150" s="153"/>
      <c r="M150" s="158"/>
      <c r="U150" s="334"/>
      <c r="V150" s="1" t="str">
        <f t="shared" si="0"/>
        <v/>
      </c>
      <c r="AT150" s="154" t="s">
        <v>161</v>
      </c>
      <c r="AU150" s="154" t="s">
        <v>88</v>
      </c>
      <c r="AV150" s="13" t="s">
        <v>157</v>
      </c>
      <c r="AW150" s="13" t="s">
        <v>36</v>
      </c>
      <c r="AX150" s="13" t="s">
        <v>82</v>
      </c>
      <c r="AY150" s="154" t="s">
        <v>149</v>
      </c>
    </row>
    <row r="151" spans="2:65" s="1" customFormat="1" ht="24.2" customHeight="1" x14ac:dyDescent="0.2">
      <c r="B151" s="33"/>
      <c r="C151" s="129" t="s">
        <v>229</v>
      </c>
      <c r="D151" s="129" t="s">
        <v>152</v>
      </c>
      <c r="E151" s="130" t="s">
        <v>230</v>
      </c>
      <c r="F151" s="131" t="s">
        <v>231</v>
      </c>
      <c r="G151" s="132" t="s">
        <v>167</v>
      </c>
      <c r="H151" s="133">
        <v>59.255000000000003</v>
      </c>
      <c r="I151" s="134"/>
      <c r="J151" s="135">
        <f>ROUND(I151*H151,2)</f>
        <v>0</v>
      </c>
      <c r="K151" s="131" t="s">
        <v>156</v>
      </c>
      <c r="L151" s="33"/>
      <c r="M151" s="136" t="s">
        <v>19</v>
      </c>
      <c r="N151" s="137" t="s">
        <v>47</v>
      </c>
      <c r="P151" s="138">
        <f>O151*H151</f>
        <v>0</v>
      </c>
      <c r="Q151" s="138">
        <v>1.9699999999999999E-2</v>
      </c>
      <c r="R151" s="138">
        <f>Q151*H151</f>
        <v>1.1673235</v>
      </c>
      <c r="S151" s="138">
        <v>0</v>
      </c>
      <c r="T151" s="138">
        <f>S151*H151</f>
        <v>0</v>
      </c>
      <c r="U151" s="331" t="s">
        <v>19</v>
      </c>
      <c r="V151" s="1" t="str">
        <f t="shared" si="0"/>
        <v/>
      </c>
      <c r="AR151" s="140" t="s">
        <v>157</v>
      </c>
      <c r="AT151" s="140" t="s">
        <v>152</v>
      </c>
      <c r="AU151" s="140" t="s">
        <v>88</v>
      </c>
      <c r="AY151" s="18" t="s">
        <v>149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88</v>
      </c>
      <c r="BK151" s="141">
        <f>ROUND(I151*H151,2)</f>
        <v>0</v>
      </c>
      <c r="BL151" s="18" t="s">
        <v>157</v>
      </c>
      <c r="BM151" s="140" t="s">
        <v>232</v>
      </c>
    </row>
    <row r="152" spans="2:65" s="1" customFormat="1" ht="11.25" x14ac:dyDescent="0.2">
      <c r="B152" s="33"/>
      <c r="D152" s="142" t="s">
        <v>159</v>
      </c>
      <c r="F152" s="143" t="s">
        <v>233</v>
      </c>
      <c r="I152" s="144"/>
      <c r="L152" s="33"/>
      <c r="M152" s="145"/>
      <c r="U152" s="332"/>
      <c r="V152" s="1" t="str">
        <f t="shared" si="0"/>
        <v/>
      </c>
      <c r="AT152" s="18" t="s">
        <v>159</v>
      </c>
      <c r="AU152" s="18" t="s">
        <v>88</v>
      </c>
    </row>
    <row r="153" spans="2:65" s="1" customFormat="1" ht="19.5" x14ac:dyDescent="0.2">
      <c r="B153" s="33"/>
      <c r="D153" s="147" t="s">
        <v>220</v>
      </c>
      <c r="F153" s="164" t="s">
        <v>234</v>
      </c>
      <c r="I153" s="144"/>
      <c r="L153" s="33"/>
      <c r="M153" s="145"/>
      <c r="U153" s="332"/>
      <c r="V153" s="1" t="str">
        <f t="shared" si="0"/>
        <v/>
      </c>
      <c r="AT153" s="18" t="s">
        <v>220</v>
      </c>
      <c r="AU153" s="18" t="s">
        <v>88</v>
      </c>
    </row>
    <row r="154" spans="2:65" s="1" customFormat="1" ht="21.75" customHeight="1" x14ac:dyDescent="0.2">
      <c r="B154" s="33"/>
      <c r="C154" s="129" t="s">
        <v>235</v>
      </c>
      <c r="D154" s="129" t="s">
        <v>152</v>
      </c>
      <c r="E154" s="130" t="s">
        <v>236</v>
      </c>
      <c r="F154" s="131" t="s">
        <v>237</v>
      </c>
      <c r="G154" s="132" t="s">
        <v>167</v>
      </c>
      <c r="H154" s="133">
        <v>12.066000000000001</v>
      </c>
      <c r="I154" s="134"/>
      <c r="J154" s="135">
        <f>ROUND(I154*H154,2)</f>
        <v>0</v>
      </c>
      <c r="K154" s="131" t="s">
        <v>156</v>
      </c>
      <c r="L154" s="33"/>
      <c r="M154" s="136" t="s">
        <v>19</v>
      </c>
      <c r="N154" s="137" t="s">
        <v>47</v>
      </c>
      <c r="P154" s="138">
        <f>O154*H154</f>
        <v>0</v>
      </c>
      <c r="Q154" s="138">
        <v>7.3499999999999998E-3</v>
      </c>
      <c r="R154" s="138">
        <f>Q154*H154</f>
        <v>8.8685100000000003E-2</v>
      </c>
      <c r="S154" s="138">
        <v>0</v>
      </c>
      <c r="T154" s="138">
        <f>S154*H154</f>
        <v>0</v>
      </c>
      <c r="U154" s="331" t="s">
        <v>19</v>
      </c>
      <c r="V154" s="1" t="str">
        <f t="shared" si="0"/>
        <v/>
      </c>
      <c r="AR154" s="140" t="s">
        <v>157</v>
      </c>
      <c r="AT154" s="140" t="s">
        <v>152</v>
      </c>
      <c r="AU154" s="140" t="s">
        <v>88</v>
      </c>
      <c r="AY154" s="18" t="s">
        <v>149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88</v>
      </c>
      <c r="BK154" s="141">
        <f>ROUND(I154*H154,2)</f>
        <v>0</v>
      </c>
      <c r="BL154" s="18" t="s">
        <v>157</v>
      </c>
      <c r="BM154" s="140" t="s">
        <v>238</v>
      </c>
    </row>
    <row r="155" spans="2:65" s="1" customFormat="1" ht="11.25" x14ac:dyDescent="0.2">
      <c r="B155" s="33"/>
      <c r="D155" s="142" t="s">
        <v>159</v>
      </c>
      <c r="F155" s="143" t="s">
        <v>239</v>
      </c>
      <c r="I155" s="144"/>
      <c r="L155" s="33"/>
      <c r="M155" s="145"/>
      <c r="U155" s="332"/>
      <c r="V155" s="1" t="str">
        <f t="shared" si="0"/>
        <v/>
      </c>
      <c r="AT155" s="18" t="s">
        <v>159</v>
      </c>
      <c r="AU155" s="18" t="s">
        <v>88</v>
      </c>
    </row>
    <row r="156" spans="2:65" s="1" customFormat="1" ht="24.2" customHeight="1" x14ac:dyDescent="0.2">
      <c r="B156" s="33"/>
      <c r="C156" s="129" t="s">
        <v>240</v>
      </c>
      <c r="D156" s="129" t="s">
        <v>152</v>
      </c>
      <c r="E156" s="130" t="s">
        <v>241</v>
      </c>
      <c r="F156" s="131" t="s">
        <v>242</v>
      </c>
      <c r="G156" s="132" t="s">
        <v>167</v>
      </c>
      <c r="H156" s="133">
        <v>12.066000000000001</v>
      </c>
      <c r="I156" s="134"/>
      <c r="J156" s="135">
        <f>ROUND(I156*H156,2)</f>
        <v>0</v>
      </c>
      <c r="K156" s="131" t="s">
        <v>156</v>
      </c>
      <c r="L156" s="33"/>
      <c r="M156" s="136" t="s">
        <v>19</v>
      </c>
      <c r="N156" s="137" t="s">
        <v>47</v>
      </c>
      <c r="P156" s="138">
        <f>O156*H156</f>
        <v>0</v>
      </c>
      <c r="Q156" s="138">
        <v>1.8380000000000001E-2</v>
      </c>
      <c r="R156" s="138">
        <f>Q156*H156</f>
        <v>0.22177308000000001</v>
      </c>
      <c r="S156" s="138">
        <v>0</v>
      </c>
      <c r="T156" s="138">
        <f>S156*H156</f>
        <v>0</v>
      </c>
      <c r="U156" s="331" t="s">
        <v>19</v>
      </c>
      <c r="V156" s="1" t="str">
        <f t="shared" si="0"/>
        <v/>
      </c>
      <c r="AR156" s="140" t="s">
        <v>157</v>
      </c>
      <c r="AT156" s="140" t="s">
        <v>152</v>
      </c>
      <c r="AU156" s="140" t="s">
        <v>88</v>
      </c>
      <c r="AY156" s="18" t="s">
        <v>149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8" t="s">
        <v>88</v>
      </c>
      <c r="BK156" s="141">
        <f>ROUND(I156*H156,2)</f>
        <v>0</v>
      </c>
      <c r="BL156" s="18" t="s">
        <v>157</v>
      </c>
      <c r="BM156" s="140" t="s">
        <v>243</v>
      </c>
    </row>
    <row r="157" spans="2:65" s="1" customFormat="1" ht="11.25" x14ac:dyDescent="0.2">
      <c r="B157" s="33"/>
      <c r="D157" s="142" t="s">
        <v>159</v>
      </c>
      <c r="F157" s="143" t="s">
        <v>244</v>
      </c>
      <c r="I157" s="144"/>
      <c r="L157" s="33"/>
      <c r="M157" s="145"/>
      <c r="U157" s="332"/>
      <c r="V157" s="1" t="str">
        <f t="shared" si="0"/>
        <v/>
      </c>
      <c r="AT157" s="18" t="s">
        <v>159</v>
      </c>
      <c r="AU157" s="18" t="s">
        <v>88</v>
      </c>
    </row>
    <row r="158" spans="2:65" s="1" customFormat="1" ht="19.5" x14ac:dyDescent="0.2">
      <c r="B158" s="33"/>
      <c r="D158" s="147" t="s">
        <v>220</v>
      </c>
      <c r="F158" s="164" t="s">
        <v>245</v>
      </c>
      <c r="I158" s="144"/>
      <c r="L158" s="33"/>
      <c r="M158" s="145"/>
      <c r="U158" s="332"/>
      <c r="V158" s="1" t="str">
        <f t="shared" si="0"/>
        <v/>
      </c>
      <c r="AT158" s="18" t="s">
        <v>220</v>
      </c>
      <c r="AU158" s="18" t="s">
        <v>88</v>
      </c>
    </row>
    <row r="159" spans="2:65" s="12" customFormat="1" ht="11.25" x14ac:dyDescent="0.2">
      <c r="B159" s="146"/>
      <c r="D159" s="147" t="s">
        <v>161</v>
      </c>
      <c r="E159" s="148" t="s">
        <v>19</v>
      </c>
      <c r="F159" s="149" t="s">
        <v>246</v>
      </c>
      <c r="H159" s="150">
        <v>5.7389999999999999</v>
      </c>
      <c r="I159" s="151"/>
      <c r="L159" s="146"/>
      <c r="M159" s="152"/>
      <c r="U159" s="333"/>
      <c r="V159" s="1" t="str">
        <f t="shared" si="0"/>
        <v/>
      </c>
      <c r="AT159" s="148" t="s">
        <v>161</v>
      </c>
      <c r="AU159" s="148" t="s">
        <v>88</v>
      </c>
      <c r="AV159" s="12" t="s">
        <v>88</v>
      </c>
      <c r="AW159" s="12" t="s">
        <v>36</v>
      </c>
      <c r="AX159" s="12" t="s">
        <v>75</v>
      </c>
      <c r="AY159" s="148" t="s">
        <v>149</v>
      </c>
    </row>
    <row r="160" spans="2:65" s="12" customFormat="1" ht="11.25" x14ac:dyDescent="0.2">
      <c r="B160" s="146"/>
      <c r="D160" s="147" t="s">
        <v>161</v>
      </c>
      <c r="E160" s="148" t="s">
        <v>19</v>
      </c>
      <c r="F160" s="149" t="s">
        <v>247</v>
      </c>
      <c r="H160" s="150">
        <v>2.2000000000000002</v>
      </c>
      <c r="I160" s="151"/>
      <c r="L160" s="146"/>
      <c r="M160" s="152"/>
      <c r="U160" s="333"/>
      <c r="V160" s="1" t="str">
        <f t="shared" si="0"/>
        <v/>
      </c>
      <c r="AT160" s="148" t="s">
        <v>161</v>
      </c>
      <c r="AU160" s="148" t="s">
        <v>88</v>
      </c>
      <c r="AV160" s="12" t="s">
        <v>88</v>
      </c>
      <c r="AW160" s="12" t="s">
        <v>36</v>
      </c>
      <c r="AX160" s="12" t="s">
        <v>75</v>
      </c>
      <c r="AY160" s="148" t="s">
        <v>149</v>
      </c>
    </row>
    <row r="161" spans="2:65" s="12" customFormat="1" ht="11.25" x14ac:dyDescent="0.2">
      <c r="B161" s="146"/>
      <c r="D161" s="147" t="s">
        <v>161</v>
      </c>
      <c r="E161" s="148" t="s">
        <v>19</v>
      </c>
      <c r="F161" s="149" t="s">
        <v>248</v>
      </c>
      <c r="H161" s="150">
        <v>3.2</v>
      </c>
      <c r="I161" s="151"/>
      <c r="L161" s="146"/>
      <c r="M161" s="152"/>
      <c r="U161" s="333"/>
      <c r="V161" s="1" t="str">
        <f t="shared" si="0"/>
        <v/>
      </c>
      <c r="AT161" s="148" t="s">
        <v>161</v>
      </c>
      <c r="AU161" s="148" t="s">
        <v>88</v>
      </c>
      <c r="AV161" s="12" t="s">
        <v>88</v>
      </c>
      <c r="AW161" s="12" t="s">
        <v>36</v>
      </c>
      <c r="AX161" s="12" t="s">
        <v>75</v>
      </c>
      <c r="AY161" s="148" t="s">
        <v>149</v>
      </c>
    </row>
    <row r="162" spans="2:65" s="12" customFormat="1" ht="11.25" x14ac:dyDescent="0.2">
      <c r="B162" s="146"/>
      <c r="D162" s="147" t="s">
        <v>161</v>
      </c>
      <c r="E162" s="148" t="s">
        <v>19</v>
      </c>
      <c r="F162" s="149" t="s">
        <v>249</v>
      </c>
      <c r="H162" s="150">
        <v>0.92700000000000005</v>
      </c>
      <c r="I162" s="151"/>
      <c r="L162" s="146"/>
      <c r="M162" s="152"/>
      <c r="U162" s="333"/>
      <c r="V162" s="1" t="str">
        <f t="shared" si="0"/>
        <v/>
      </c>
      <c r="AT162" s="148" t="s">
        <v>161</v>
      </c>
      <c r="AU162" s="148" t="s">
        <v>88</v>
      </c>
      <c r="AV162" s="12" t="s">
        <v>88</v>
      </c>
      <c r="AW162" s="12" t="s">
        <v>36</v>
      </c>
      <c r="AX162" s="12" t="s">
        <v>75</v>
      </c>
      <c r="AY162" s="148" t="s">
        <v>149</v>
      </c>
    </row>
    <row r="163" spans="2:65" s="13" customFormat="1" ht="11.25" x14ac:dyDescent="0.2">
      <c r="B163" s="153"/>
      <c r="D163" s="147" t="s">
        <v>161</v>
      </c>
      <c r="E163" s="154" t="s">
        <v>19</v>
      </c>
      <c r="F163" s="155" t="s">
        <v>164</v>
      </c>
      <c r="H163" s="156">
        <v>12.065999999999999</v>
      </c>
      <c r="I163" s="157"/>
      <c r="L163" s="153"/>
      <c r="M163" s="158"/>
      <c r="U163" s="334"/>
      <c r="V163" s="1" t="str">
        <f t="shared" si="0"/>
        <v/>
      </c>
      <c r="AT163" s="154" t="s">
        <v>161</v>
      </c>
      <c r="AU163" s="154" t="s">
        <v>88</v>
      </c>
      <c r="AV163" s="13" t="s">
        <v>157</v>
      </c>
      <c r="AW163" s="13" t="s">
        <v>36</v>
      </c>
      <c r="AX163" s="13" t="s">
        <v>82</v>
      </c>
      <c r="AY163" s="154" t="s">
        <v>149</v>
      </c>
    </row>
    <row r="164" spans="2:65" s="1" customFormat="1" ht="24.2" customHeight="1" x14ac:dyDescent="0.2">
      <c r="B164" s="33"/>
      <c r="C164" s="129" t="s">
        <v>250</v>
      </c>
      <c r="D164" s="129" t="s">
        <v>152</v>
      </c>
      <c r="E164" s="130" t="s">
        <v>251</v>
      </c>
      <c r="F164" s="131" t="s">
        <v>252</v>
      </c>
      <c r="G164" s="132" t="s">
        <v>167</v>
      </c>
      <c r="H164" s="133">
        <v>12.066000000000001</v>
      </c>
      <c r="I164" s="134"/>
      <c r="J164" s="135">
        <f>ROUND(I164*H164,2)</f>
        <v>0</v>
      </c>
      <c r="K164" s="131" t="s">
        <v>156</v>
      </c>
      <c r="L164" s="33"/>
      <c r="M164" s="136" t="s">
        <v>19</v>
      </c>
      <c r="N164" s="137" t="s">
        <v>47</v>
      </c>
      <c r="P164" s="138">
        <f>O164*H164</f>
        <v>0</v>
      </c>
      <c r="Q164" s="138">
        <v>7.9000000000000008E-3</v>
      </c>
      <c r="R164" s="138">
        <f>Q164*H164</f>
        <v>9.5321400000000014E-2</v>
      </c>
      <c r="S164" s="138">
        <v>0</v>
      </c>
      <c r="T164" s="138">
        <f>S164*H164</f>
        <v>0</v>
      </c>
      <c r="U164" s="331" t="s">
        <v>19</v>
      </c>
      <c r="V164" s="1" t="str">
        <f t="shared" si="0"/>
        <v/>
      </c>
      <c r="AR164" s="140" t="s">
        <v>157</v>
      </c>
      <c r="AT164" s="140" t="s">
        <v>152</v>
      </c>
      <c r="AU164" s="140" t="s">
        <v>88</v>
      </c>
      <c r="AY164" s="18" t="s">
        <v>149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88</v>
      </c>
      <c r="BK164" s="141">
        <f>ROUND(I164*H164,2)</f>
        <v>0</v>
      </c>
      <c r="BL164" s="18" t="s">
        <v>157</v>
      </c>
      <c r="BM164" s="140" t="s">
        <v>253</v>
      </c>
    </row>
    <row r="165" spans="2:65" s="1" customFormat="1" ht="11.25" x14ac:dyDescent="0.2">
      <c r="B165" s="33"/>
      <c r="D165" s="142" t="s">
        <v>159</v>
      </c>
      <c r="F165" s="143" t="s">
        <v>254</v>
      </c>
      <c r="I165" s="144"/>
      <c r="L165" s="33"/>
      <c r="M165" s="145"/>
      <c r="U165" s="332"/>
      <c r="V165" s="1" t="str">
        <f t="shared" si="0"/>
        <v/>
      </c>
      <c r="AT165" s="18" t="s">
        <v>159</v>
      </c>
      <c r="AU165" s="18" t="s">
        <v>88</v>
      </c>
    </row>
    <row r="166" spans="2:65" s="1" customFormat="1" ht="24.2" customHeight="1" x14ac:dyDescent="0.2">
      <c r="B166" s="33"/>
      <c r="C166" s="129" t="s">
        <v>255</v>
      </c>
      <c r="D166" s="129" t="s">
        <v>152</v>
      </c>
      <c r="E166" s="130" t="s">
        <v>256</v>
      </c>
      <c r="F166" s="131" t="s">
        <v>257</v>
      </c>
      <c r="G166" s="132" t="s">
        <v>167</v>
      </c>
      <c r="H166" s="133">
        <v>39.512</v>
      </c>
      <c r="I166" s="134"/>
      <c r="J166" s="135">
        <f>ROUND(I166*H166,2)</f>
        <v>0</v>
      </c>
      <c r="K166" s="131" t="s">
        <v>156</v>
      </c>
      <c r="L166" s="33"/>
      <c r="M166" s="136" t="s">
        <v>19</v>
      </c>
      <c r="N166" s="137" t="s">
        <v>47</v>
      </c>
      <c r="P166" s="138">
        <f>O166*H166</f>
        <v>0</v>
      </c>
      <c r="Q166" s="138">
        <v>3.9100000000000003E-3</v>
      </c>
      <c r="R166" s="138">
        <f>Q166*H166</f>
        <v>0.15449192</v>
      </c>
      <c r="S166" s="138">
        <v>0</v>
      </c>
      <c r="T166" s="138">
        <f>S166*H166</f>
        <v>0</v>
      </c>
      <c r="U166" s="331" t="s">
        <v>19</v>
      </c>
      <c r="V166" s="1" t="str">
        <f t="shared" si="0"/>
        <v/>
      </c>
      <c r="AR166" s="140" t="s">
        <v>157</v>
      </c>
      <c r="AT166" s="140" t="s">
        <v>152</v>
      </c>
      <c r="AU166" s="140" t="s">
        <v>88</v>
      </c>
      <c r="AY166" s="18" t="s">
        <v>149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88</v>
      </c>
      <c r="BK166" s="141">
        <f>ROUND(I166*H166,2)</f>
        <v>0</v>
      </c>
      <c r="BL166" s="18" t="s">
        <v>157</v>
      </c>
      <c r="BM166" s="140" t="s">
        <v>258</v>
      </c>
    </row>
    <row r="167" spans="2:65" s="1" customFormat="1" ht="11.25" x14ac:dyDescent="0.2">
      <c r="B167" s="33"/>
      <c r="D167" s="142" t="s">
        <v>159</v>
      </c>
      <c r="F167" s="143" t="s">
        <v>259</v>
      </c>
      <c r="I167" s="144"/>
      <c r="L167" s="33"/>
      <c r="M167" s="145"/>
      <c r="U167" s="332"/>
      <c r="V167" s="1" t="str">
        <f t="shared" si="0"/>
        <v/>
      </c>
      <c r="AT167" s="18" t="s">
        <v>159</v>
      </c>
      <c r="AU167" s="18" t="s">
        <v>88</v>
      </c>
    </row>
    <row r="168" spans="2:65" s="12" customFormat="1" ht="11.25" x14ac:dyDescent="0.2">
      <c r="B168" s="146"/>
      <c r="D168" s="147" t="s">
        <v>161</v>
      </c>
      <c r="E168" s="148" t="s">
        <v>19</v>
      </c>
      <c r="F168" s="149" t="s">
        <v>260</v>
      </c>
      <c r="H168" s="150">
        <v>26.707999999999998</v>
      </c>
      <c r="I168" s="151"/>
      <c r="L168" s="146"/>
      <c r="M168" s="152"/>
      <c r="U168" s="333"/>
      <c r="V168" s="1" t="str">
        <f t="shared" ref="V168:V231" si="1">IF(U168="investice",J168,"")</f>
        <v/>
      </c>
      <c r="AT168" s="148" t="s">
        <v>161</v>
      </c>
      <c r="AU168" s="148" t="s">
        <v>88</v>
      </c>
      <c r="AV168" s="12" t="s">
        <v>88</v>
      </c>
      <c r="AW168" s="12" t="s">
        <v>36</v>
      </c>
      <c r="AX168" s="12" t="s">
        <v>75</v>
      </c>
      <c r="AY168" s="148" t="s">
        <v>149</v>
      </c>
    </row>
    <row r="169" spans="2:65" s="12" customFormat="1" ht="11.25" x14ac:dyDescent="0.2">
      <c r="B169" s="146"/>
      <c r="D169" s="147" t="s">
        <v>161</v>
      </c>
      <c r="E169" s="148" t="s">
        <v>19</v>
      </c>
      <c r="F169" s="149" t="s">
        <v>261</v>
      </c>
      <c r="H169" s="150">
        <v>18.96</v>
      </c>
      <c r="I169" s="151"/>
      <c r="L169" s="146"/>
      <c r="M169" s="152"/>
      <c r="U169" s="333"/>
      <c r="V169" s="1" t="str">
        <f t="shared" si="1"/>
        <v/>
      </c>
      <c r="AT169" s="148" t="s">
        <v>161</v>
      </c>
      <c r="AU169" s="148" t="s">
        <v>88</v>
      </c>
      <c r="AV169" s="12" t="s">
        <v>88</v>
      </c>
      <c r="AW169" s="12" t="s">
        <v>36</v>
      </c>
      <c r="AX169" s="12" t="s">
        <v>75</v>
      </c>
      <c r="AY169" s="148" t="s">
        <v>149</v>
      </c>
    </row>
    <row r="170" spans="2:65" s="14" customFormat="1" ht="11.25" x14ac:dyDescent="0.2">
      <c r="B170" s="159"/>
      <c r="D170" s="147" t="s">
        <v>161</v>
      </c>
      <c r="E170" s="160" t="s">
        <v>19</v>
      </c>
      <c r="F170" s="161" t="s">
        <v>262</v>
      </c>
      <c r="H170" s="160" t="s">
        <v>19</v>
      </c>
      <c r="I170" s="162"/>
      <c r="L170" s="159"/>
      <c r="M170" s="163"/>
      <c r="U170" s="335"/>
      <c r="V170" s="1" t="str">
        <f t="shared" si="1"/>
        <v/>
      </c>
      <c r="AT170" s="160" t="s">
        <v>161</v>
      </c>
      <c r="AU170" s="160" t="s">
        <v>88</v>
      </c>
      <c r="AV170" s="14" t="s">
        <v>82</v>
      </c>
      <c r="AW170" s="14" t="s">
        <v>36</v>
      </c>
      <c r="AX170" s="14" t="s">
        <v>75</v>
      </c>
      <c r="AY170" s="160" t="s">
        <v>149</v>
      </c>
    </row>
    <row r="171" spans="2:65" s="12" customFormat="1" ht="11.25" x14ac:dyDescent="0.2">
      <c r="B171" s="146"/>
      <c r="D171" s="147" t="s">
        <v>161</v>
      </c>
      <c r="E171" s="148" t="s">
        <v>19</v>
      </c>
      <c r="F171" s="149" t="s">
        <v>263</v>
      </c>
      <c r="H171" s="150">
        <v>-0.748</v>
      </c>
      <c r="I171" s="151"/>
      <c r="L171" s="146"/>
      <c r="M171" s="152"/>
      <c r="U171" s="333"/>
      <c r="V171" s="1" t="str">
        <f t="shared" si="1"/>
        <v/>
      </c>
      <c r="AT171" s="148" t="s">
        <v>161</v>
      </c>
      <c r="AU171" s="148" t="s">
        <v>88</v>
      </c>
      <c r="AV171" s="12" t="s">
        <v>88</v>
      </c>
      <c r="AW171" s="12" t="s">
        <v>36</v>
      </c>
      <c r="AX171" s="12" t="s">
        <v>75</v>
      </c>
      <c r="AY171" s="148" t="s">
        <v>149</v>
      </c>
    </row>
    <row r="172" spans="2:65" s="12" customFormat="1" ht="11.25" x14ac:dyDescent="0.2">
      <c r="B172" s="146"/>
      <c r="D172" s="147" t="s">
        <v>161</v>
      </c>
      <c r="E172" s="148" t="s">
        <v>19</v>
      </c>
      <c r="F172" s="149" t="s">
        <v>264</v>
      </c>
      <c r="H172" s="150">
        <v>-5.4080000000000004</v>
      </c>
      <c r="I172" s="151"/>
      <c r="L172" s="146"/>
      <c r="M172" s="152"/>
      <c r="U172" s="333"/>
      <c r="V172" s="1" t="str">
        <f t="shared" si="1"/>
        <v/>
      </c>
      <c r="AT172" s="148" t="s">
        <v>161</v>
      </c>
      <c r="AU172" s="148" t="s">
        <v>88</v>
      </c>
      <c r="AV172" s="12" t="s">
        <v>88</v>
      </c>
      <c r="AW172" s="12" t="s">
        <v>36</v>
      </c>
      <c r="AX172" s="12" t="s">
        <v>75</v>
      </c>
      <c r="AY172" s="148" t="s">
        <v>149</v>
      </c>
    </row>
    <row r="173" spans="2:65" s="13" customFormat="1" ht="11.25" x14ac:dyDescent="0.2">
      <c r="B173" s="153"/>
      <c r="D173" s="147" t="s">
        <v>161</v>
      </c>
      <c r="E173" s="154" t="s">
        <v>19</v>
      </c>
      <c r="F173" s="155" t="s">
        <v>164</v>
      </c>
      <c r="H173" s="156">
        <v>39.512</v>
      </c>
      <c r="I173" s="157"/>
      <c r="L173" s="153"/>
      <c r="M173" s="158"/>
      <c r="U173" s="334"/>
      <c r="V173" s="1" t="str">
        <f t="shared" si="1"/>
        <v/>
      </c>
      <c r="AT173" s="154" t="s">
        <v>161</v>
      </c>
      <c r="AU173" s="154" t="s">
        <v>88</v>
      </c>
      <c r="AV173" s="13" t="s">
        <v>157</v>
      </c>
      <c r="AW173" s="13" t="s">
        <v>36</v>
      </c>
      <c r="AX173" s="13" t="s">
        <v>82</v>
      </c>
      <c r="AY173" s="154" t="s">
        <v>149</v>
      </c>
    </row>
    <row r="174" spans="2:65" s="1" customFormat="1" ht="24.2" customHeight="1" x14ac:dyDescent="0.2">
      <c r="B174" s="33"/>
      <c r="C174" s="129" t="s">
        <v>265</v>
      </c>
      <c r="D174" s="129" t="s">
        <v>152</v>
      </c>
      <c r="E174" s="130" t="s">
        <v>266</v>
      </c>
      <c r="F174" s="131" t="s">
        <v>267</v>
      </c>
      <c r="G174" s="132" t="s">
        <v>155</v>
      </c>
      <c r="H174" s="133">
        <v>0.20799999999999999</v>
      </c>
      <c r="I174" s="134"/>
      <c r="J174" s="135">
        <f>ROUND(I174*H174,2)</f>
        <v>0</v>
      </c>
      <c r="K174" s="131" t="s">
        <v>156</v>
      </c>
      <c r="L174" s="33"/>
      <c r="M174" s="136" t="s">
        <v>19</v>
      </c>
      <c r="N174" s="137" t="s">
        <v>47</v>
      </c>
      <c r="P174" s="138">
        <f>O174*H174</f>
        <v>0</v>
      </c>
      <c r="Q174" s="138">
        <v>2.3010199999999998</v>
      </c>
      <c r="R174" s="138">
        <f>Q174*H174</f>
        <v>0.47861215999999995</v>
      </c>
      <c r="S174" s="138">
        <v>0</v>
      </c>
      <c r="T174" s="138">
        <f>S174*H174</f>
        <v>0</v>
      </c>
      <c r="U174" s="331" t="s">
        <v>19</v>
      </c>
      <c r="V174" s="1" t="str">
        <f t="shared" si="1"/>
        <v/>
      </c>
      <c r="AR174" s="140" t="s">
        <v>157</v>
      </c>
      <c r="AT174" s="140" t="s">
        <v>152</v>
      </c>
      <c r="AU174" s="140" t="s">
        <v>88</v>
      </c>
      <c r="AY174" s="18" t="s">
        <v>149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8" t="s">
        <v>88</v>
      </c>
      <c r="BK174" s="141">
        <f>ROUND(I174*H174,2)</f>
        <v>0</v>
      </c>
      <c r="BL174" s="18" t="s">
        <v>157</v>
      </c>
      <c r="BM174" s="140" t="s">
        <v>268</v>
      </c>
    </row>
    <row r="175" spans="2:65" s="1" customFormat="1" ht="11.25" x14ac:dyDescent="0.2">
      <c r="B175" s="33"/>
      <c r="D175" s="142" t="s">
        <v>159</v>
      </c>
      <c r="F175" s="143" t="s">
        <v>269</v>
      </c>
      <c r="I175" s="144"/>
      <c r="L175" s="33"/>
      <c r="M175" s="145"/>
      <c r="U175" s="332"/>
      <c r="V175" s="1" t="str">
        <f t="shared" si="1"/>
        <v/>
      </c>
      <c r="AT175" s="18" t="s">
        <v>159</v>
      </c>
      <c r="AU175" s="18" t="s">
        <v>88</v>
      </c>
    </row>
    <row r="176" spans="2:65" s="12" customFormat="1" ht="11.25" x14ac:dyDescent="0.2">
      <c r="B176" s="146"/>
      <c r="D176" s="147" t="s">
        <v>161</v>
      </c>
      <c r="E176" s="148" t="s">
        <v>19</v>
      </c>
      <c r="F176" s="149" t="s">
        <v>270</v>
      </c>
      <c r="H176" s="150">
        <v>0.20799999999999999</v>
      </c>
      <c r="I176" s="151"/>
      <c r="L176" s="146"/>
      <c r="M176" s="152"/>
      <c r="U176" s="333"/>
      <c r="V176" s="1" t="str">
        <f t="shared" si="1"/>
        <v/>
      </c>
      <c r="AT176" s="148" t="s">
        <v>161</v>
      </c>
      <c r="AU176" s="148" t="s">
        <v>88</v>
      </c>
      <c r="AV176" s="12" t="s">
        <v>88</v>
      </c>
      <c r="AW176" s="12" t="s">
        <v>36</v>
      </c>
      <c r="AX176" s="12" t="s">
        <v>75</v>
      </c>
      <c r="AY176" s="148" t="s">
        <v>149</v>
      </c>
    </row>
    <row r="177" spans="2:65" s="13" customFormat="1" ht="11.25" x14ac:dyDescent="0.2">
      <c r="B177" s="153"/>
      <c r="D177" s="147" t="s">
        <v>161</v>
      </c>
      <c r="E177" s="154" t="s">
        <v>19</v>
      </c>
      <c r="F177" s="155" t="s">
        <v>164</v>
      </c>
      <c r="H177" s="156">
        <v>0.20799999999999999</v>
      </c>
      <c r="I177" s="157"/>
      <c r="L177" s="153"/>
      <c r="M177" s="158"/>
      <c r="U177" s="334"/>
      <c r="V177" s="1" t="str">
        <f t="shared" si="1"/>
        <v/>
      </c>
      <c r="AT177" s="154" t="s">
        <v>161</v>
      </c>
      <c r="AU177" s="154" t="s">
        <v>88</v>
      </c>
      <c r="AV177" s="13" t="s">
        <v>157</v>
      </c>
      <c r="AW177" s="13" t="s">
        <v>36</v>
      </c>
      <c r="AX177" s="13" t="s">
        <v>82</v>
      </c>
      <c r="AY177" s="154" t="s">
        <v>149</v>
      </c>
    </row>
    <row r="178" spans="2:65" s="1" customFormat="1" ht="16.5" customHeight="1" x14ac:dyDescent="0.2">
      <c r="B178" s="33"/>
      <c r="C178" s="129" t="s">
        <v>271</v>
      </c>
      <c r="D178" s="129" t="s">
        <v>152</v>
      </c>
      <c r="E178" s="130" t="s">
        <v>272</v>
      </c>
      <c r="F178" s="131" t="s">
        <v>273</v>
      </c>
      <c r="G178" s="132" t="s">
        <v>167</v>
      </c>
      <c r="H178" s="133">
        <v>28.52</v>
      </c>
      <c r="I178" s="134"/>
      <c r="J178" s="135">
        <f>ROUND(I178*H178,2)</f>
        <v>0</v>
      </c>
      <c r="K178" s="131" t="s">
        <v>19</v>
      </c>
      <c r="L178" s="33"/>
      <c r="M178" s="136" t="s">
        <v>19</v>
      </c>
      <c r="N178" s="137" t="s">
        <v>47</v>
      </c>
      <c r="P178" s="138">
        <f>O178*H178</f>
        <v>0</v>
      </c>
      <c r="Q178" s="138">
        <v>1.7000000000000001E-4</v>
      </c>
      <c r="R178" s="138">
        <f>Q178*H178</f>
        <v>4.8484000000000001E-3</v>
      </c>
      <c r="S178" s="138">
        <v>0</v>
      </c>
      <c r="T178" s="138">
        <f>S178*H178</f>
        <v>0</v>
      </c>
      <c r="U178" s="331" t="s">
        <v>19</v>
      </c>
      <c r="V178" s="1" t="str">
        <f t="shared" si="1"/>
        <v/>
      </c>
      <c r="AR178" s="140" t="s">
        <v>250</v>
      </c>
      <c r="AT178" s="140" t="s">
        <v>152</v>
      </c>
      <c r="AU178" s="140" t="s">
        <v>88</v>
      </c>
      <c r="AY178" s="18" t="s">
        <v>149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8" t="s">
        <v>88</v>
      </c>
      <c r="BK178" s="141">
        <f>ROUND(I178*H178,2)</f>
        <v>0</v>
      </c>
      <c r="BL178" s="18" t="s">
        <v>250</v>
      </c>
      <c r="BM178" s="140" t="s">
        <v>274</v>
      </c>
    </row>
    <row r="179" spans="2:65" s="1" customFormat="1" ht="16.5" customHeight="1" x14ac:dyDescent="0.2">
      <c r="B179" s="33"/>
      <c r="C179" s="129" t="s">
        <v>275</v>
      </c>
      <c r="D179" s="129" t="s">
        <v>152</v>
      </c>
      <c r="E179" s="130" t="s">
        <v>276</v>
      </c>
      <c r="F179" s="131" t="s">
        <v>277</v>
      </c>
      <c r="G179" s="132" t="s">
        <v>167</v>
      </c>
      <c r="H179" s="133">
        <v>28.52</v>
      </c>
      <c r="I179" s="134"/>
      <c r="J179" s="135">
        <f>ROUND(I179*H179,2)</f>
        <v>0</v>
      </c>
      <c r="K179" s="131" t="s">
        <v>156</v>
      </c>
      <c r="L179" s="33"/>
      <c r="M179" s="136" t="s">
        <v>19</v>
      </c>
      <c r="N179" s="137" t="s">
        <v>47</v>
      </c>
      <c r="P179" s="138">
        <f>O179*H179</f>
        <v>0</v>
      </c>
      <c r="Q179" s="138">
        <v>4.0800000000000003E-2</v>
      </c>
      <c r="R179" s="138">
        <f>Q179*H179</f>
        <v>1.163616</v>
      </c>
      <c r="S179" s="138">
        <v>0</v>
      </c>
      <c r="T179" s="138">
        <f>S179*H179</f>
        <v>0</v>
      </c>
      <c r="U179" s="331" t="s">
        <v>19</v>
      </c>
      <c r="V179" s="1" t="str">
        <f t="shared" si="1"/>
        <v/>
      </c>
      <c r="AR179" s="140" t="s">
        <v>157</v>
      </c>
      <c r="AT179" s="140" t="s">
        <v>152</v>
      </c>
      <c r="AU179" s="140" t="s">
        <v>88</v>
      </c>
      <c r="AY179" s="18" t="s">
        <v>149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88</v>
      </c>
      <c r="BK179" s="141">
        <f>ROUND(I179*H179,2)</f>
        <v>0</v>
      </c>
      <c r="BL179" s="18" t="s">
        <v>157</v>
      </c>
      <c r="BM179" s="140" t="s">
        <v>278</v>
      </c>
    </row>
    <row r="180" spans="2:65" s="1" customFormat="1" ht="11.25" x14ac:dyDescent="0.2">
      <c r="B180" s="33"/>
      <c r="D180" s="142" t="s">
        <v>159</v>
      </c>
      <c r="F180" s="143" t="s">
        <v>279</v>
      </c>
      <c r="I180" s="144"/>
      <c r="L180" s="33"/>
      <c r="M180" s="145"/>
      <c r="U180" s="332"/>
      <c r="V180" s="1" t="str">
        <f t="shared" si="1"/>
        <v/>
      </c>
      <c r="AT180" s="18" t="s">
        <v>159</v>
      </c>
      <c r="AU180" s="18" t="s">
        <v>88</v>
      </c>
    </row>
    <row r="181" spans="2:65" s="14" customFormat="1" ht="11.25" x14ac:dyDescent="0.2">
      <c r="B181" s="159"/>
      <c r="D181" s="147" t="s">
        <v>161</v>
      </c>
      <c r="E181" s="160" t="s">
        <v>19</v>
      </c>
      <c r="F181" s="161" t="s">
        <v>280</v>
      </c>
      <c r="H181" s="160" t="s">
        <v>19</v>
      </c>
      <c r="I181" s="162"/>
      <c r="L181" s="159"/>
      <c r="M181" s="163"/>
      <c r="U181" s="335"/>
      <c r="V181" s="1" t="str">
        <f t="shared" si="1"/>
        <v/>
      </c>
      <c r="AT181" s="160" t="s">
        <v>161</v>
      </c>
      <c r="AU181" s="160" t="s">
        <v>88</v>
      </c>
      <c r="AV181" s="14" t="s">
        <v>82</v>
      </c>
      <c r="AW181" s="14" t="s">
        <v>36</v>
      </c>
      <c r="AX181" s="14" t="s">
        <v>75</v>
      </c>
      <c r="AY181" s="160" t="s">
        <v>149</v>
      </c>
    </row>
    <row r="182" spans="2:65" s="12" customFormat="1" ht="11.25" x14ac:dyDescent="0.2">
      <c r="B182" s="146"/>
      <c r="D182" s="147" t="s">
        <v>161</v>
      </c>
      <c r="E182" s="148" t="s">
        <v>19</v>
      </c>
      <c r="F182" s="149" t="s">
        <v>281</v>
      </c>
      <c r="H182" s="150">
        <v>21.1</v>
      </c>
      <c r="I182" s="151"/>
      <c r="L182" s="146"/>
      <c r="M182" s="152"/>
      <c r="U182" s="333"/>
      <c r="V182" s="1" t="str">
        <f t="shared" si="1"/>
        <v/>
      </c>
      <c r="AT182" s="148" t="s">
        <v>161</v>
      </c>
      <c r="AU182" s="148" t="s">
        <v>88</v>
      </c>
      <c r="AV182" s="12" t="s">
        <v>88</v>
      </c>
      <c r="AW182" s="12" t="s">
        <v>36</v>
      </c>
      <c r="AX182" s="12" t="s">
        <v>75</v>
      </c>
      <c r="AY182" s="148" t="s">
        <v>149</v>
      </c>
    </row>
    <row r="183" spans="2:65" s="12" customFormat="1" ht="11.25" x14ac:dyDescent="0.2">
      <c r="B183" s="146"/>
      <c r="D183" s="147" t="s">
        <v>161</v>
      </c>
      <c r="E183" s="148" t="s">
        <v>19</v>
      </c>
      <c r="F183" s="149" t="s">
        <v>282</v>
      </c>
      <c r="H183" s="150">
        <v>3.76</v>
      </c>
      <c r="I183" s="151"/>
      <c r="L183" s="146"/>
      <c r="M183" s="152"/>
      <c r="U183" s="333"/>
      <c r="V183" s="1" t="str">
        <f t="shared" si="1"/>
        <v/>
      </c>
      <c r="AT183" s="148" t="s">
        <v>161</v>
      </c>
      <c r="AU183" s="148" t="s">
        <v>88</v>
      </c>
      <c r="AV183" s="12" t="s">
        <v>88</v>
      </c>
      <c r="AW183" s="12" t="s">
        <v>36</v>
      </c>
      <c r="AX183" s="12" t="s">
        <v>75</v>
      </c>
      <c r="AY183" s="148" t="s">
        <v>149</v>
      </c>
    </row>
    <row r="184" spans="2:65" s="14" customFormat="1" ht="11.25" x14ac:dyDescent="0.2">
      <c r="B184" s="159"/>
      <c r="D184" s="147" t="s">
        <v>161</v>
      </c>
      <c r="E184" s="160" t="s">
        <v>19</v>
      </c>
      <c r="F184" s="161" t="s">
        <v>283</v>
      </c>
      <c r="H184" s="160" t="s">
        <v>19</v>
      </c>
      <c r="I184" s="162"/>
      <c r="L184" s="159"/>
      <c r="M184" s="163"/>
      <c r="U184" s="335"/>
      <c r="V184" s="1" t="str">
        <f t="shared" si="1"/>
        <v/>
      </c>
      <c r="AT184" s="160" t="s">
        <v>161</v>
      </c>
      <c r="AU184" s="160" t="s">
        <v>88</v>
      </c>
      <c r="AV184" s="14" t="s">
        <v>82</v>
      </c>
      <c r="AW184" s="14" t="s">
        <v>36</v>
      </c>
      <c r="AX184" s="14" t="s">
        <v>75</v>
      </c>
      <c r="AY184" s="160" t="s">
        <v>149</v>
      </c>
    </row>
    <row r="185" spans="2:65" s="12" customFormat="1" ht="11.25" x14ac:dyDescent="0.2">
      <c r="B185" s="146"/>
      <c r="D185" s="147" t="s">
        <v>161</v>
      </c>
      <c r="E185" s="148" t="s">
        <v>19</v>
      </c>
      <c r="F185" s="149" t="s">
        <v>284</v>
      </c>
      <c r="H185" s="150">
        <v>0.92</v>
      </c>
      <c r="I185" s="151"/>
      <c r="L185" s="146"/>
      <c r="M185" s="152"/>
      <c r="U185" s="333"/>
      <c r="V185" s="1" t="str">
        <f t="shared" si="1"/>
        <v/>
      </c>
      <c r="AT185" s="148" t="s">
        <v>161</v>
      </c>
      <c r="AU185" s="148" t="s">
        <v>88</v>
      </c>
      <c r="AV185" s="12" t="s">
        <v>88</v>
      </c>
      <c r="AW185" s="12" t="s">
        <v>36</v>
      </c>
      <c r="AX185" s="12" t="s">
        <v>75</v>
      </c>
      <c r="AY185" s="148" t="s">
        <v>149</v>
      </c>
    </row>
    <row r="186" spans="2:65" s="12" customFormat="1" ht="11.25" x14ac:dyDescent="0.2">
      <c r="B186" s="146"/>
      <c r="D186" s="147" t="s">
        <v>161</v>
      </c>
      <c r="E186" s="148" t="s">
        <v>19</v>
      </c>
      <c r="F186" s="149" t="s">
        <v>285</v>
      </c>
      <c r="H186" s="150">
        <v>2.74</v>
      </c>
      <c r="I186" s="151"/>
      <c r="L186" s="146"/>
      <c r="M186" s="152"/>
      <c r="U186" s="333"/>
      <c r="V186" s="1" t="str">
        <f t="shared" si="1"/>
        <v/>
      </c>
      <c r="AT186" s="148" t="s">
        <v>161</v>
      </c>
      <c r="AU186" s="148" t="s">
        <v>88</v>
      </c>
      <c r="AV186" s="12" t="s">
        <v>88</v>
      </c>
      <c r="AW186" s="12" t="s">
        <v>36</v>
      </c>
      <c r="AX186" s="12" t="s">
        <v>75</v>
      </c>
      <c r="AY186" s="148" t="s">
        <v>149</v>
      </c>
    </row>
    <row r="187" spans="2:65" s="13" customFormat="1" ht="11.25" x14ac:dyDescent="0.2">
      <c r="B187" s="153"/>
      <c r="D187" s="147" t="s">
        <v>161</v>
      </c>
      <c r="E187" s="154" t="s">
        <v>19</v>
      </c>
      <c r="F187" s="155" t="s">
        <v>164</v>
      </c>
      <c r="H187" s="156">
        <v>28.520000000000003</v>
      </c>
      <c r="I187" s="157"/>
      <c r="L187" s="153"/>
      <c r="M187" s="158"/>
      <c r="U187" s="334"/>
      <c r="V187" s="1" t="str">
        <f t="shared" si="1"/>
        <v/>
      </c>
      <c r="AT187" s="154" t="s">
        <v>161</v>
      </c>
      <c r="AU187" s="154" t="s">
        <v>88</v>
      </c>
      <c r="AV187" s="13" t="s">
        <v>157</v>
      </c>
      <c r="AW187" s="13" t="s">
        <v>36</v>
      </c>
      <c r="AX187" s="13" t="s">
        <v>82</v>
      </c>
      <c r="AY187" s="154" t="s">
        <v>149</v>
      </c>
    </row>
    <row r="188" spans="2:65" s="1" customFormat="1" ht="24.2" customHeight="1" x14ac:dyDescent="0.2">
      <c r="B188" s="33"/>
      <c r="C188" s="129" t="s">
        <v>7</v>
      </c>
      <c r="D188" s="129" t="s">
        <v>152</v>
      </c>
      <c r="E188" s="130" t="s">
        <v>286</v>
      </c>
      <c r="F188" s="131" t="s">
        <v>287</v>
      </c>
      <c r="G188" s="132" t="s">
        <v>288</v>
      </c>
      <c r="H188" s="133">
        <v>39.32</v>
      </c>
      <c r="I188" s="134"/>
      <c r="J188" s="135">
        <f>ROUND(I188*H188,2)</f>
        <v>0</v>
      </c>
      <c r="K188" s="131" t="s">
        <v>156</v>
      </c>
      <c r="L188" s="33"/>
      <c r="M188" s="136" t="s">
        <v>19</v>
      </c>
      <c r="N188" s="137" t="s">
        <v>47</v>
      </c>
      <c r="P188" s="138">
        <f>O188*H188</f>
        <v>0</v>
      </c>
      <c r="Q188" s="138">
        <v>2.0000000000000002E-5</v>
      </c>
      <c r="R188" s="138">
        <f>Q188*H188</f>
        <v>7.8640000000000003E-4</v>
      </c>
      <c r="S188" s="138">
        <v>0</v>
      </c>
      <c r="T188" s="138">
        <f>S188*H188</f>
        <v>0</v>
      </c>
      <c r="U188" s="331" t="s">
        <v>19</v>
      </c>
      <c r="V188" s="1" t="str">
        <f t="shared" si="1"/>
        <v/>
      </c>
      <c r="AR188" s="140" t="s">
        <v>157</v>
      </c>
      <c r="AT188" s="140" t="s">
        <v>152</v>
      </c>
      <c r="AU188" s="140" t="s">
        <v>88</v>
      </c>
      <c r="AY188" s="18" t="s">
        <v>149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8" t="s">
        <v>88</v>
      </c>
      <c r="BK188" s="141">
        <f>ROUND(I188*H188,2)</f>
        <v>0</v>
      </c>
      <c r="BL188" s="18" t="s">
        <v>157</v>
      </c>
      <c r="BM188" s="140" t="s">
        <v>289</v>
      </c>
    </row>
    <row r="189" spans="2:65" s="1" customFormat="1" ht="11.25" x14ac:dyDescent="0.2">
      <c r="B189" s="33"/>
      <c r="D189" s="142" t="s">
        <v>159</v>
      </c>
      <c r="F189" s="143" t="s">
        <v>290</v>
      </c>
      <c r="I189" s="144"/>
      <c r="L189" s="33"/>
      <c r="M189" s="145"/>
      <c r="U189" s="332"/>
      <c r="V189" s="1" t="str">
        <f t="shared" si="1"/>
        <v/>
      </c>
      <c r="AT189" s="18" t="s">
        <v>159</v>
      </c>
      <c r="AU189" s="18" t="s">
        <v>88</v>
      </c>
    </row>
    <row r="190" spans="2:65" s="12" customFormat="1" ht="11.25" x14ac:dyDescent="0.2">
      <c r="B190" s="146"/>
      <c r="D190" s="147" t="s">
        <v>161</v>
      </c>
      <c r="E190" s="148" t="s">
        <v>19</v>
      </c>
      <c r="F190" s="149" t="s">
        <v>291</v>
      </c>
      <c r="H190" s="150">
        <v>20</v>
      </c>
      <c r="I190" s="151"/>
      <c r="L190" s="146"/>
      <c r="M190" s="152"/>
      <c r="U190" s="333"/>
      <c r="V190" s="1" t="str">
        <f t="shared" si="1"/>
        <v/>
      </c>
      <c r="AT190" s="148" t="s">
        <v>161</v>
      </c>
      <c r="AU190" s="148" t="s">
        <v>88</v>
      </c>
      <c r="AV190" s="12" t="s">
        <v>88</v>
      </c>
      <c r="AW190" s="12" t="s">
        <v>36</v>
      </c>
      <c r="AX190" s="12" t="s">
        <v>75</v>
      </c>
      <c r="AY190" s="148" t="s">
        <v>149</v>
      </c>
    </row>
    <row r="191" spans="2:65" s="12" customFormat="1" ht="11.25" x14ac:dyDescent="0.2">
      <c r="B191" s="146"/>
      <c r="D191" s="147" t="s">
        <v>161</v>
      </c>
      <c r="E191" s="148" t="s">
        <v>19</v>
      </c>
      <c r="F191" s="149" t="s">
        <v>292</v>
      </c>
      <c r="H191" s="150">
        <v>3.84</v>
      </c>
      <c r="I191" s="151"/>
      <c r="L191" s="146"/>
      <c r="M191" s="152"/>
      <c r="U191" s="333"/>
      <c r="V191" s="1" t="str">
        <f t="shared" si="1"/>
        <v/>
      </c>
      <c r="AT191" s="148" t="s">
        <v>161</v>
      </c>
      <c r="AU191" s="148" t="s">
        <v>88</v>
      </c>
      <c r="AV191" s="12" t="s">
        <v>88</v>
      </c>
      <c r="AW191" s="12" t="s">
        <v>36</v>
      </c>
      <c r="AX191" s="12" t="s">
        <v>75</v>
      </c>
      <c r="AY191" s="148" t="s">
        <v>149</v>
      </c>
    </row>
    <row r="192" spans="2:65" s="12" customFormat="1" ht="11.25" x14ac:dyDescent="0.2">
      <c r="B192" s="146"/>
      <c r="D192" s="147" t="s">
        <v>161</v>
      </c>
      <c r="E192" s="148" t="s">
        <v>19</v>
      </c>
      <c r="F192" s="149" t="s">
        <v>293</v>
      </c>
      <c r="H192" s="150">
        <v>8.5</v>
      </c>
      <c r="I192" s="151"/>
      <c r="L192" s="146"/>
      <c r="M192" s="152"/>
      <c r="U192" s="333"/>
      <c r="V192" s="1" t="str">
        <f t="shared" si="1"/>
        <v/>
      </c>
      <c r="AT192" s="148" t="s">
        <v>161</v>
      </c>
      <c r="AU192" s="148" t="s">
        <v>88</v>
      </c>
      <c r="AV192" s="12" t="s">
        <v>88</v>
      </c>
      <c r="AW192" s="12" t="s">
        <v>36</v>
      </c>
      <c r="AX192" s="12" t="s">
        <v>75</v>
      </c>
      <c r="AY192" s="148" t="s">
        <v>149</v>
      </c>
    </row>
    <row r="193" spans="2:65" s="12" customFormat="1" ht="11.25" x14ac:dyDescent="0.2">
      <c r="B193" s="146"/>
      <c r="D193" s="147" t="s">
        <v>161</v>
      </c>
      <c r="E193" s="148" t="s">
        <v>19</v>
      </c>
      <c r="F193" s="149" t="s">
        <v>294</v>
      </c>
      <c r="H193" s="150">
        <v>6.98</v>
      </c>
      <c r="I193" s="151"/>
      <c r="L193" s="146"/>
      <c r="M193" s="152"/>
      <c r="U193" s="333"/>
      <c r="V193" s="1" t="str">
        <f t="shared" si="1"/>
        <v/>
      </c>
      <c r="AT193" s="148" t="s">
        <v>161</v>
      </c>
      <c r="AU193" s="148" t="s">
        <v>88</v>
      </c>
      <c r="AV193" s="12" t="s">
        <v>88</v>
      </c>
      <c r="AW193" s="12" t="s">
        <v>36</v>
      </c>
      <c r="AX193" s="12" t="s">
        <v>75</v>
      </c>
      <c r="AY193" s="148" t="s">
        <v>149</v>
      </c>
    </row>
    <row r="194" spans="2:65" s="13" customFormat="1" ht="11.25" x14ac:dyDescent="0.2">
      <c r="B194" s="153"/>
      <c r="D194" s="147" t="s">
        <v>161</v>
      </c>
      <c r="E194" s="154" t="s">
        <v>19</v>
      </c>
      <c r="F194" s="155" t="s">
        <v>164</v>
      </c>
      <c r="H194" s="156">
        <v>39.320000000000007</v>
      </c>
      <c r="I194" s="157"/>
      <c r="L194" s="153"/>
      <c r="M194" s="158"/>
      <c r="U194" s="334"/>
      <c r="V194" s="1" t="str">
        <f t="shared" si="1"/>
        <v/>
      </c>
      <c r="AT194" s="154" t="s">
        <v>161</v>
      </c>
      <c r="AU194" s="154" t="s">
        <v>88</v>
      </c>
      <c r="AV194" s="13" t="s">
        <v>157</v>
      </c>
      <c r="AW194" s="13" t="s">
        <v>36</v>
      </c>
      <c r="AX194" s="13" t="s">
        <v>82</v>
      </c>
      <c r="AY194" s="154" t="s">
        <v>149</v>
      </c>
    </row>
    <row r="195" spans="2:65" s="1" customFormat="1" ht="16.5" customHeight="1" x14ac:dyDescent="0.2">
      <c r="B195" s="33"/>
      <c r="C195" s="129" t="s">
        <v>295</v>
      </c>
      <c r="D195" s="129" t="s">
        <v>152</v>
      </c>
      <c r="E195" s="130" t="s">
        <v>296</v>
      </c>
      <c r="F195" s="131" t="s">
        <v>297</v>
      </c>
      <c r="G195" s="132" t="s">
        <v>298</v>
      </c>
      <c r="H195" s="133">
        <v>2</v>
      </c>
      <c r="I195" s="134"/>
      <c r="J195" s="135">
        <f>ROUND(I195*H195,2)</f>
        <v>0</v>
      </c>
      <c r="K195" s="131" t="s">
        <v>19</v>
      </c>
      <c r="L195" s="33"/>
      <c r="M195" s="136" t="s">
        <v>19</v>
      </c>
      <c r="N195" s="137" t="s">
        <v>47</v>
      </c>
      <c r="P195" s="138">
        <f>O195*H195</f>
        <v>0</v>
      </c>
      <c r="Q195" s="138">
        <v>0.05</v>
      </c>
      <c r="R195" s="138">
        <f>Q195*H195</f>
        <v>0.1</v>
      </c>
      <c r="S195" s="138">
        <v>0</v>
      </c>
      <c r="T195" s="138">
        <f>S195*H195</f>
        <v>0</v>
      </c>
      <c r="U195" s="331" t="s">
        <v>19</v>
      </c>
      <c r="V195" s="1" t="str">
        <f t="shared" si="1"/>
        <v/>
      </c>
      <c r="AR195" s="140" t="s">
        <v>250</v>
      </c>
      <c r="AT195" s="140" t="s">
        <v>152</v>
      </c>
      <c r="AU195" s="140" t="s">
        <v>88</v>
      </c>
      <c r="AY195" s="18" t="s">
        <v>149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8" t="s">
        <v>88</v>
      </c>
      <c r="BK195" s="141">
        <f>ROUND(I195*H195,2)</f>
        <v>0</v>
      </c>
      <c r="BL195" s="18" t="s">
        <v>250</v>
      </c>
      <c r="BM195" s="140" t="s">
        <v>299</v>
      </c>
    </row>
    <row r="196" spans="2:65" s="12" customFormat="1" ht="11.25" x14ac:dyDescent="0.2">
      <c r="B196" s="146"/>
      <c r="D196" s="147" t="s">
        <v>161</v>
      </c>
      <c r="E196" s="148" t="s">
        <v>19</v>
      </c>
      <c r="F196" s="149" t="s">
        <v>300</v>
      </c>
      <c r="H196" s="150">
        <v>2</v>
      </c>
      <c r="I196" s="151"/>
      <c r="L196" s="146"/>
      <c r="M196" s="152"/>
      <c r="U196" s="333"/>
      <c r="V196" s="1" t="str">
        <f t="shared" si="1"/>
        <v/>
      </c>
      <c r="AT196" s="148" t="s">
        <v>161</v>
      </c>
      <c r="AU196" s="148" t="s">
        <v>88</v>
      </c>
      <c r="AV196" s="12" t="s">
        <v>88</v>
      </c>
      <c r="AW196" s="12" t="s">
        <v>36</v>
      </c>
      <c r="AX196" s="12" t="s">
        <v>82</v>
      </c>
      <c r="AY196" s="148" t="s">
        <v>149</v>
      </c>
    </row>
    <row r="197" spans="2:65" s="11" customFormat="1" ht="22.9" customHeight="1" x14ac:dyDescent="0.2">
      <c r="B197" s="117"/>
      <c r="D197" s="118" t="s">
        <v>74</v>
      </c>
      <c r="E197" s="127" t="s">
        <v>203</v>
      </c>
      <c r="F197" s="127" t="s">
        <v>301</v>
      </c>
      <c r="I197" s="120"/>
      <c r="J197" s="128">
        <f>BK197</f>
        <v>0</v>
      </c>
      <c r="L197" s="117"/>
      <c r="M197" s="122"/>
      <c r="P197" s="123">
        <f>SUM(P198:P280)</f>
        <v>0</v>
      </c>
      <c r="R197" s="123">
        <f>SUM(R198:R280)</f>
        <v>7.5167000000000003E-3</v>
      </c>
      <c r="T197" s="123">
        <f>SUM(T198:T280)</f>
        <v>6.0003990000000016</v>
      </c>
      <c r="U197" s="330"/>
      <c r="V197" s="1" t="str">
        <f t="shared" si="1"/>
        <v/>
      </c>
      <c r="AR197" s="118" t="s">
        <v>82</v>
      </c>
      <c r="AT197" s="125" t="s">
        <v>74</v>
      </c>
      <c r="AU197" s="125" t="s">
        <v>82</v>
      </c>
      <c r="AY197" s="118" t="s">
        <v>149</v>
      </c>
      <c r="BK197" s="126">
        <f>SUM(BK198:BK280)</f>
        <v>0</v>
      </c>
    </row>
    <row r="198" spans="2:65" s="1" customFormat="1" ht="16.5" customHeight="1" x14ac:dyDescent="0.2">
      <c r="B198" s="33"/>
      <c r="C198" s="129" t="s">
        <v>302</v>
      </c>
      <c r="D198" s="129" t="s">
        <v>152</v>
      </c>
      <c r="E198" s="130" t="s">
        <v>303</v>
      </c>
      <c r="F198" s="131" t="s">
        <v>304</v>
      </c>
      <c r="G198" s="132" t="s">
        <v>305</v>
      </c>
      <c r="H198" s="133">
        <v>1</v>
      </c>
      <c r="I198" s="134"/>
      <c r="J198" s="135">
        <f>ROUND(I198*H198,2)</f>
        <v>0</v>
      </c>
      <c r="K198" s="131" t="s">
        <v>19</v>
      </c>
      <c r="L198" s="33"/>
      <c r="M198" s="136" t="s">
        <v>19</v>
      </c>
      <c r="N198" s="137" t="s">
        <v>47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8">
        <f>S198*H198</f>
        <v>0</v>
      </c>
      <c r="U198" s="331" t="s">
        <v>19</v>
      </c>
      <c r="V198" s="1" t="str">
        <f t="shared" si="1"/>
        <v/>
      </c>
      <c r="AR198" s="140" t="s">
        <v>157</v>
      </c>
      <c r="AT198" s="140" t="s">
        <v>152</v>
      </c>
      <c r="AU198" s="140" t="s">
        <v>88</v>
      </c>
      <c r="AY198" s="18" t="s">
        <v>149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8" t="s">
        <v>88</v>
      </c>
      <c r="BK198" s="141">
        <f>ROUND(I198*H198,2)</f>
        <v>0</v>
      </c>
      <c r="BL198" s="18" t="s">
        <v>157</v>
      </c>
      <c r="BM198" s="140" t="s">
        <v>306</v>
      </c>
    </row>
    <row r="199" spans="2:65" s="1" customFormat="1" ht="16.5" customHeight="1" x14ac:dyDescent="0.2">
      <c r="B199" s="33"/>
      <c r="C199" s="129" t="s">
        <v>307</v>
      </c>
      <c r="D199" s="129" t="s">
        <v>152</v>
      </c>
      <c r="E199" s="130" t="s">
        <v>308</v>
      </c>
      <c r="F199" s="131" t="s">
        <v>309</v>
      </c>
      <c r="G199" s="132" t="s">
        <v>305</v>
      </c>
      <c r="H199" s="133">
        <v>1</v>
      </c>
      <c r="I199" s="134"/>
      <c r="J199" s="135">
        <f>ROUND(I199*H199,2)</f>
        <v>0</v>
      </c>
      <c r="K199" s="131" t="s">
        <v>19</v>
      </c>
      <c r="L199" s="33"/>
      <c r="M199" s="136" t="s">
        <v>19</v>
      </c>
      <c r="N199" s="137" t="s">
        <v>47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8">
        <f>S199*H199</f>
        <v>0</v>
      </c>
      <c r="U199" s="331" t="s">
        <v>19</v>
      </c>
      <c r="V199" s="1" t="str">
        <f t="shared" si="1"/>
        <v/>
      </c>
      <c r="AR199" s="140" t="s">
        <v>157</v>
      </c>
      <c r="AT199" s="140" t="s">
        <v>152</v>
      </c>
      <c r="AU199" s="140" t="s">
        <v>88</v>
      </c>
      <c r="AY199" s="18" t="s">
        <v>149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88</v>
      </c>
      <c r="BK199" s="141">
        <f>ROUND(I199*H199,2)</f>
        <v>0</v>
      </c>
      <c r="BL199" s="18" t="s">
        <v>157</v>
      </c>
      <c r="BM199" s="140" t="s">
        <v>310</v>
      </c>
    </row>
    <row r="200" spans="2:65" s="1" customFormat="1" ht="16.5" customHeight="1" x14ac:dyDescent="0.2">
      <c r="B200" s="33"/>
      <c r="C200" s="129" t="s">
        <v>311</v>
      </c>
      <c r="D200" s="129" t="s">
        <v>152</v>
      </c>
      <c r="E200" s="130" t="s">
        <v>312</v>
      </c>
      <c r="F200" s="131" t="s">
        <v>313</v>
      </c>
      <c r="G200" s="132" t="s">
        <v>305</v>
      </c>
      <c r="H200" s="133">
        <v>1</v>
      </c>
      <c r="I200" s="134"/>
      <c r="J200" s="135">
        <f>ROUND(I200*H200,2)</f>
        <v>0</v>
      </c>
      <c r="K200" s="131" t="s">
        <v>19</v>
      </c>
      <c r="L200" s="33"/>
      <c r="M200" s="136" t="s">
        <v>19</v>
      </c>
      <c r="N200" s="137" t="s">
        <v>47</v>
      </c>
      <c r="P200" s="138">
        <f>O200*H200</f>
        <v>0</v>
      </c>
      <c r="Q200" s="138">
        <v>0</v>
      </c>
      <c r="R200" s="138">
        <f>Q200*H200</f>
        <v>0</v>
      </c>
      <c r="S200" s="138">
        <v>0.05</v>
      </c>
      <c r="T200" s="138">
        <f>S200*H200</f>
        <v>0.05</v>
      </c>
      <c r="U200" s="331" t="s">
        <v>19</v>
      </c>
      <c r="V200" s="1" t="str">
        <f t="shared" si="1"/>
        <v/>
      </c>
      <c r="AR200" s="140" t="s">
        <v>157</v>
      </c>
      <c r="AT200" s="140" t="s">
        <v>152</v>
      </c>
      <c r="AU200" s="140" t="s">
        <v>88</v>
      </c>
      <c r="AY200" s="18" t="s">
        <v>149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8" t="s">
        <v>88</v>
      </c>
      <c r="BK200" s="141">
        <f>ROUND(I200*H200,2)</f>
        <v>0</v>
      </c>
      <c r="BL200" s="18" t="s">
        <v>157</v>
      </c>
      <c r="BM200" s="140" t="s">
        <v>314</v>
      </c>
    </row>
    <row r="201" spans="2:65" s="1" customFormat="1" ht="24.2" customHeight="1" x14ac:dyDescent="0.2">
      <c r="B201" s="33"/>
      <c r="C201" s="129" t="s">
        <v>315</v>
      </c>
      <c r="D201" s="129" t="s">
        <v>152</v>
      </c>
      <c r="E201" s="130" t="s">
        <v>316</v>
      </c>
      <c r="F201" s="131" t="s">
        <v>317</v>
      </c>
      <c r="G201" s="132" t="s">
        <v>167</v>
      </c>
      <c r="H201" s="133">
        <v>28.51</v>
      </c>
      <c r="I201" s="134"/>
      <c r="J201" s="135">
        <f>ROUND(I201*H201,2)</f>
        <v>0</v>
      </c>
      <c r="K201" s="131" t="s">
        <v>156</v>
      </c>
      <c r="L201" s="33"/>
      <c r="M201" s="136" t="s">
        <v>19</v>
      </c>
      <c r="N201" s="137" t="s">
        <v>47</v>
      </c>
      <c r="P201" s="138">
        <f>O201*H201</f>
        <v>0</v>
      </c>
      <c r="Q201" s="138">
        <v>1.2999999999999999E-4</v>
      </c>
      <c r="R201" s="138">
        <f>Q201*H201</f>
        <v>3.7063E-3</v>
      </c>
      <c r="S201" s="138">
        <v>0</v>
      </c>
      <c r="T201" s="138">
        <f>S201*H201</f>
        <v>0</v>
      </c>
      <c r="U201" s="331" t="s">
        <v>19</v>
      </c>
      <c r="V201" s="1" t="str">
        <f t="shared" si="1"/>
        <v/>
      </c>
      <c r="AR201" s="140" t="s">
        <v>157</v>
      </c>
      <c r="AT201" s="140" t="s">
        <v>152</v>
      </c>
      <c r="AU201" s="140" t="s">
        <v>88</v>
      </c>
      <c r="AY201" s="18" t="s">
        <v>149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8" t="s">
        <v>88</v>
      </c>
      <c r="BK201" s="141">
        <f>ROUND(I201*H201,2)</f>
        <v>0</v>
      </c>
      <c r="BL201" s="18" t="s">
        <v>157</v>
      </c>
      <c r="BM201" s="140" t="s">
        <v>318</v>
      </c>
    </row>
    <row r="202" spans="2:65" s="1" customFormat="1" ht="11.25" x14ac:dyDescent="0.2">
      <c r="B202" s="33"/>
      <c r="D202" s="142" t="s">
        <v>159</v>
      </c>
      <c r="F202" s="143" t="s">
        <v>319</v>
      </c>
      <c r="I202" s="144"/>
      <c r="L202" s="33"/>
      <c r="M202" s="145"/>
      <c r="U202" s="332"/>
      <c r="V202" s="1" t="str">
        <f t="shared" si="1"/>
        <v/>
      </c>
      <c r="AT202" s="18" t="s">
        <v>159</v>
      </c>
      <c r="AU202" s="18" t="s">
        <v>88</v>
      </c>
    </row>
    <row r="203" spans="2:65" s="1" customFormat="1" ht="24.2" customHeight="1" x14ac:dyDescent="0.2">
      <c r="B203" s="33"/>
      <c r="C203" s="129" t="s">
        <v>320</v>
      </c>
      <c r="D203" s="129" t="s">
        <v>152</v>
      </c>
      <c r="E203" s="130" t="s">
        <v>321</v>
      </c>
      <c r="F203" s="131" t="s">
        <v>322</v>
      </c>
      <c r="G203" s="132" t="s">
        <v>155</v>
      </c>
      <c r="H203" s="133">
        <v>2.004</v>
      </c>
      <c r="I203" s="134"/>
      <c r="J203" s="135">
        <f>ROUND(I203*H203,2)</f>
        <v>0</v>
      </c>
      <c r="K203" s="131" t="s">
        <v>156</v>
      </c>
      <c r="L203" s="33"/>
      <c r="M203" s="136" t="s">
        <v>19</v>
      </c>
      <c r="N203" s="137" t="s">
        <v>47</v>
      </c>
      <c r="P203" s="138">
        <f>O203*H203</f>
        <v>0</v>
      </c>
      <c r="Q203" s="138">
        <v>0</v>
      </c>
      <c r="R203" s="138">
        <f>Q203*H203</f>
        <v>0</v>
      </c>
      <c r="S203" s="138">
        <v>1.8</v>
      </c>
      <c r="T203" s="138">
        <f>S203*H203</f>
        <v>3.6072000000000002</v>
      </c>
      <c r="U203" s="331" t="s">
        <v>19</v>
      </c>
      <c r="V203" s="1" t="str">
        <f t="shared" si="1"/>
        <v/>
      </c>
      <c r="AR203" s="140" t="s">
        <v>157</v>
      </c>
      <c r="AT203" s="140" t="s">
        <v>152</v>
      </c>
      <c r="AU203" s="140" t="s">
        <v>88</v>
      </c>
      <c r="AY203" s="18" t="s">
        <v>149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88</v>
      </c>
      <c r="BK203" s="141">
        <f>ROUND(I203*H203,2)</f>
        <v>0</v>
      </c>
      <c r="BL203" s="18" t="s">
        <v>157</v>
      </c>
      <c r="BM203" s="140" t="s">
        <v>323</v>
      </c>
    </row>
    <row r="204" spans="2:65" s="1" customFormat="1" ht="11.25" x14ac:dyDescent="0.2">
      <c r="B204" s="33"/>
      <c r="D204" s="142" t="s">
        <v>159</v>
      </c>
      <c r="F204" s="143" t="s">
        <v>324</v>
      </c>
      <c r="I204" s="144"/>
      <c r="L204" s="33"/>
      <c r="M204" s="145"/>
      <c r="U204" s="332"/>
      <c r="V204" s="1" t="str">
        <f t="shared" si="1"/>
        <v/>
      </c>
      <c r="AT204" s="18" t="s">
        <v>159</v>
      </c>
      <c r="AU204" s="18" t="s">
        <v>88</v>
      </c>
    </row>
    <row r="205" spans="2:65" s="12" customFormat="1" ht="11.25" x14ac:dyDescent="0.2">
      <c r="B205" s="146"/>
      <c r="D205" s="147" t="s">
        <v>161</v>
      </c>
      <c r="E205" s="148" t="s">
        <v>19</v>
      </c>
      <c r="F205" s="149" t="s">
        <v>325</v>
      </c>
      <c r="H205" s="150">
        <v>2.2480000000000002</v>
      </c>
      <c r="I205" s="151"/>
      <c r="L205" s="146"/>
      <c r="M205" s="152"/>
      <c r="U205" s="333"/>
      <c r="V205" s="1" t="str">
        <f t="shared" si="1"/>
        <v/>
      </c>
      <c r="AT205" s="148" t="s">
        <v>161</v>
      </c>
      <c r="AU205" s="148" t="s">
        <v>88</v>
      </c>
      <c r="AV205" s="12" t="s">
        <v>88</v>
      </c>
      <c r="AW205" s="12" t="s">
        <v>36</v>
      </c>
      <c r="AX205" s="12" t="s">
        <v>75</v>
      </c>
      <c r="AY205" s="148" t="s">
        <v>149</v>
      </c>
    </row>
    <row r="206" spans="2:65" s="12" customFormat="1" ht="11.25" x14ac:dyDescent="0.2">
      <c r="B206" s="146"/>
      <c r="D206" s="147" t="s">
        <v>161</v>
      </c>
      <c r="E206" s="148" t="s">
        <v>19</v>
      </c>
      <c r="F206" s="149" t="s">
        <v>326</v>
      </c>
      <c r="H206" s="150">
        <v>-0.24399999999999999</v>
      </c>
      <c r="I206" s="151"/>
      <c r="L206" s="146"/>
      <c r="M206" s="152"/>
      <c r="U206" s="333"/>
      <c r="V206" s="1" t="str">
        <f t="shared" si="1"/>
        <v/>
      </c>
      <c r="AT206" s="148" t="s">
        <v>161</v>
      </c>
      <c r="AU206" s="148" t="s">
        <v>88</v>
      </c>
      <c r="AV206" s="12" t="s">
        <v>88</v>
      </c>
      <c r="AW206" s="12" t="s">
        <v>36</v>
      </c>
      <c r="AX206" s="12" t="s">
        <v>75</v>
      </c>
      <c r="AY206" s="148" t="s">
        <v>149</v>
      </c>
    </row>
    <row r="207" spans="2:65" s="13" customFormat="1" ht="11.25" x14ac:dyDescent="0.2">
      <c r="B207" s="153"/>
      <c r="D207" s="147" t="s">
        <v>161</v>
      </c>
      <c r="E207" s="154" t="s">
        <v>19</v>
      </c>
      <c r="F207" s="155" t="s">
        <v>164</v>
      </c>
      <c r="H207" s="156">
        <v>2.0040000000000004</v>
      </c>
      <c r="I207" s="157"/>
      <c r="L207" s="153"/>
      <c r="M207" s="158"/>
      <c r="U207" s="334"/>
      <c r="V207" s="1" t="str">
        <f t="shared" si="1"/>
        <v/>
      </c>
      <c r="AT207" s="154" t="s">
        <v>161</v>
      </c>
      <c r="AU207" s="154" t="s">
        <v>88</v>
      </c>
      <c r="AV207" s="13" t="s">
        <v>157</v>
      </c>
      <c r="AW207" s="13" t="s">
        <v>36</v>
      </c>
      <c r="AX207" s="13" t="s">
        <v>82</v>
      </c>
      <c r="AY207" s="154" t="s">
        <v>149</v>
      </c>
    </row>
    <row r="208" spans="2:65" s="1" customFormat="1" ht="16.5" customHeight="1" x14ac:dyDescent="0.2">
      <c r="B208" s="33"/>
      <c r="C208" s="129" t="s">
        <v>327</v>
      </c>
      <c r="D208" s="129" t="s">
        <v>152</v>
      </c>
      <c r="E208" s="130" t="s">
        <v>328</v>
      </c>
      <c r="F208" s="131" t="s">
        <v>329</v>
      </c>
      <c r="G208" s="132" t="s">
        <v>167</v>
      </c>
      <c r="H208" s="133">
        <v>1.0269999999999999</v>
      </c>
      <c r="I208" s="134"/>
      <c r="J208" s="135">
        <f>ROUND(I208*H208,2)</f>
        <v>0</v>
      </c>
      <c r="K208" s="131" t="s">
        <v>156</v>
      </c>
      <c r="L208" s="33"/>
      <c r="M208" s="136" t="s">
        <v>19</v>
      </c>
      <c r="N208" s="137" t="s">
        <v>47</v>
      </c>
      <c r="P208" s="138">
        <f>O208*H208</f>
        <v>0</v>
      </c>
      <c r="Q208" s="138">
        <v>0</v>
      </c>
      <c r="R208" s="138">
        <f>Q208*H208</f>
        <v>0</v>
      </c>
      <c r="S208" s="138">
        <v>0.18099999999999999</v>
      </c>
      <c r="T208" s="138">
        <f>S208*H208</f>
        <v>0.18588699999999997</v>
      </c>
      <c r="U208" s="331" t="s">
        <v>19</v>
      </c>
      <c r="V208" s="1" t="str">
        <f t="shared" si="1"/>
        <v/>
      </c>
      <c r="AR208" s="140" t="s">
        <v>157</v>
      </c>
      <c r="AT208" s="140" t="s">
        <v>152</v>
      </c>
      <c r="AU208" s="140" t="s">
        <v>88</v>
      </c>
      <c r="AY208" s="18" t="s">
        <v>149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8" t="s">
        <v>88</v>
      </c>
      <c r="BK208" s="141">
        <f>ROUND(I208*H208,2)</f>
        <v>0</v>
      </c>
      <c r="BL208" s="18" t="s">
        <v>157</v>
      </c>
      <c r="BM208" s="140" t="s">
        <v>330</v>
      </c>
    </row>
    <row r="209" spans="2:65" s="1" customFormat="1" ht="11.25" x14ac:dyDescent="0.2">
      <c r="B209" s="33"/>
      <c r="D209" s="142" t="s">
        <v>159</v>
      </c>
      <c r="F209" s="143" t="s">
        <v>331</v>
      </c>
      <c r="I209" s="144"/>
      <c r="L209" s="33"/>
      <c r="M209" s="145"/>
      <c r="U209" s="332"/>
      <c r="V209" s="1" t="str">
        <f t="shared" si="1"/>
        <v/>
      </c>
      <c r="AT209" s="18" t="s">
        <v>159</v>
      </c>
      <c r="AU209" s="18" t="s">
        <v>88</v>
      </c>
    </row>
    <row r="210" spans="2:65" s="14" customFormat="1" ht="11.25" x14ac:dyDescent="0.2">
      <c r="B210" s="159"/>
      <c r="D210" s="147" t="s">
        <v>161</v>
      </c>
      <c r="E210" s="160" t="s">
        <v>19</v>
      </c>
      <c r="F210" s="161" t="s">
        <v>332</v>
      </c>
      <c r="H210" s="160" t="s">
        <v>19</v>
      </c>
      <c r="I210" s="162"/>
      <c r="L210" s="159"/>
      <c r="M210" s="163"/>
      <c r="U210" s="335"/>
      <c r="V210" s="1" t="str">
        <f t="shared" si="1"/>
        <v/>
      </c>
      <c r="AT210" s="160" t="s">
        <v>161</v>
      </c>
      <c r="AU210" s="160" t="s">
        <v>88</v>
      </c>
      <c r="AV210" s="14" t="s">
        <v>82</v>
      </c>
      <c r="AW210" s="14" t="s">
        <v>36</v>
      </c>
      <c r="AX210" s="14" t="s">
        <v>75</v>
      </c>
      <c r="AY210" s="160" t="s">
        <v>149</v>
      </c>
    </row>
    <row r="211" spans="2:65" s="12" customFormat="1" ht="11.25" x14ac:dyDescent="0.2">
      <c r="B211" s="146"/>
      <c r="D211" s="147" t="s">
        <v>161</v>
      </c>
      <c r="E211" s="148" t="s">
        <v>19</v>
      </c>
      <c r="F211" s="149" t="s">
        <v>333</v>
      </c>
      <c r="H211" s="150">
        <v>1.0269999999999999</v>
      </c>
      <c r="I211" s="151"/>
      <c r="L211" s="146"/>
      <c r="M211" s="152"/>
      <c r="U211" s="333"/>
      <c r="V211" s="1" t="str">
        <f t="shared" si="1"/>
        <v/>
      </c>
      <c r="AT211" s="148" t="s">
        <v>161</v>
      </c>
      <c r="AU211" s="148" t="s">
        <v>88</v>
      </c>
      <c r="AV211" s="12" t="s">
        <v>88</v>
      </c>
      <c r="AW211" s="12" t="s">
        <v>36</v>
      </c>
      <c r="AX211" s="12" t="s">
        <v>75</v>
      </c>
      <c r="AY211" s="148" t="s">
        <v>149</v>
      </c>
    </row>
    <row r="212" spans="2:65" s="13" customFormat="1" ht="11.25" x14ac:dyDescent="0.2">
      <c r="B212" s="153"/>
      <c r="D212" s="147" t="s">
        <v>161</v>
      </c>
      <c r="E212" s="154" t="s">
        <v>19</v>
      </c>
      <c r="F212" s="155" t="s">
        <v>164</v>
      </c>
      <c r="H212" s="156">
        <v>1.0269999999999999</v>
      </c>
      <c r="I212" s="157"/>
      <c r="L212" s="153"/>
      <c r="M212" s="158"/>
      <c r="U212" s="334"/>
      <c r="V212" s="1" t="str">
        <f t="shared" si="1"/>
        <v/>
      </c>
      <c r="AT212" s="154" t="s">
        <v>161</v>
      </c>
      <c r="AU212" s="154" t="s">
        <v>88</v>
      </c>
      <c r="AV212" s="13" t="s">
        <v>157</v>
      </c>
      <c r="AW212" s="13" t="s">
        <v>36</v>
      </c>
      <c r="AX212" s="13" t="s">
        <v>82</v>
      </c>
      <c r="AY212" s="154" t="s">
        <v>149</v>
      </c>
    </row>
    <row r="213" spans="2:65" s="1" customFormat="1" ht="24.2" customHeight="1" x14ac:dyDescent="0.2">
      <c r="B213" s="33"/>
      <c r="C213" s="129" t="s">
        <v>334</v>
      </c>
      <c r="D213" s="129" t="s">
        <v>152</v>
      </c>
      <c r="E213" s="130" t="s">
        <v>335</v>
      </c>
      <c r="F213" s="131" t="s">
        <v>336</v>
      </c>
      <c r="G213" s="132" t="s">
        <v>298</v>
      </c>
      <c r="H213" s="133">
        <v>2</v>
      </c>
      <c r="I213" s="134"/>
      <c r="J213" s="135">
        <f>ROUND(I213*H213,2)</f>
        <v>0</v>
      </c>
      <c r="K213" s="131" t="s">
        <v>156</v>
      </c>
      <c r="L213" s="33"/>
      <c r="M213" s="136" t="s">
        <v>19</v>
      </c>
      <c r="N213" s="137" t="s">
        <v>47</v>
      </c>
      <c r="P213" s="138">
        <f>O213*H213</f>
        <v>0</v>
      </c>
      <c r="Q213" s="138">
        <v>0</v>
      </c>
      <c r="R213" s="138">
        <f>Q213*H213</f>
        <v>0</v>
      </c>
      <c r="S213" s="138">
        <v>9.9000000000000005E-2</v>
      </c>
      <c r="T213" s="138">
        <f>S213*H213</f>
        <v>0.19800000000000001</v>
      </c>
      <c r="U213" s="331" t="s">
        <v>19</v>
      </c>
      <c r="V213" s="1" t="str">
        <f t="shared" si="1"/>
        <v/>
      </c>
      <c r="AR213" s="140" t="s">
        <v>157</v>
      </c>
      <c r="AT213" s="140" t="s">
        <v>152</v>
      </c>
      <c r="AU213" s="140" t="s">
        <v>88</v>
      </c>
      <c r="AY213" s="18" t="s">
        <v>149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8" t="s">
        <v>88</v>
      </c>
      <c r="BK213" s="141">
        <f>ROUND(I213*H213,2)</f>
        <v>0</v>
      </c>
      <c r="BL213" s="18" t="s">
        <v>157</v>
      </c>
      <c r="BM213" s="140" t="s">
        <v>337</v>
      </c>
    </row>
    <row r="214" spans="2:65" s="1" customFormat="1" ht="11.25" x14ac:dyDescent="0.2">
      <c r="B214" s="33"/>
      <c r="D214" s="142" t="s">
        <v>159</v>
      </c>
      <c r="F214" s="143" t="s">
        <v>338</v>
      </c>
      <c r="I214" s="144"/>
      <c r="L214" s="33"/>
      <c r="M214" s="145"/>
      <c r="U214" s="332"/>
      <c r="V214" s="1" t="str">
        <f t="shared" si="1"/>
        <v/>
      </c>
      <c r="AT214" s="18" t="s">
        <v>159</v>
      </c>
      <c r="AU214" s="18" t="s">
        <v>88</v>
      </c>
    </row>
    <row r="215" spans="2:65" s="12" customFormat="1" ht="11.25" x14ac:dyDescent="0.2">
      <c r="B215" s="146"/>
      <c r="D215" s="147" t="s">
        <v>161</v>
      </c>
      <c r="E215" s="148" t="s">
        <v>19</v>
      </c>
      <c r="F215" s="149" t="s">
        <v>339</v>
      </c>
      <c r="H215" s="150">
        <v>1</v>
      </c>
      <c r="I215" s="151"/>
      <c r="L215" s="146"/>
      <c r="M215" s="152"/>
      <c r="U215" s="333"/>
      <c r="V215" s="1" t="str">
        <f t="shared" si="1"/>
        <v/>
      </c>
      <c r="AT215" s="148" t="s">
        <v>161</v>
      </c>
      <c r="AU215" s="148" t="s">
        <v>88</v>
      </c>
      <c r="AV215" s="12" t="s">
        <v>88</v>
      </c>
      <c r="AW215" s="12" t="s">
        <v>36</v>
      </c>
      <c r="AX215" s="12" t="s">
        <v>75</v>
      </c>
      <c r="AY215" s="148" t="s">
        <v>149</v>
      </c>
    </row>
    <row r="216" spans="2:65" s="12" customFormat="1" ht="11.25" x14ac:dyDescent="0.2">
      <c r="B216" s="146"/>
      <c r="D216" s="147" t="s">
        <v>161</v>
      </c>
      <c r="E216" s="148" t="s">
        <v>19</v>
      </c>
      <c r="F216" s="149" t="s">
        <v>340</v>
      </c>
      <c r="H216" s="150">
        <v>1</v>
      </c>
      <c r="I216" s="151"/>
      <c r="L216" s="146"/>
      <c r="M216" s="152"/>
      <c r="U216" s="333"/>
      <c r="V216" s="1" t="str">
        <f t="shared" si="1"/>
        <v/>
      </c>
      <c r="AT216" s="148" t="s">
        <v>161</v>
      </c>
      <c r="AU216" s="148" t="s">
        <v>88</v>
      </c>
      <c r="AV216" s="12" t="s">
        <v>88</v>
      </c>
      <c r="AW216" s="12" t="s">
        <v>36</v>
      </c>
      <c r="AX216" s="12" t="s">
        <v>75</v>
      </c>
      <c r="AY216" s="148" t="s">
        <v>149</v>
      </c>
    </row>
    <row r="217" spans="2:65" s="13" customFormat="1" ht="11.25" x14ac:dyDescent="0.2">
      <c r="B217" s="153"/>
      <c r="D217" s="147" t="s">
        <v>161</v>
      </c>
      <c r="E217" s="154" t="s">
        <v>19</v>
      </c>
      <c r="F217" s="155" t="s">
        <v>164</v>
      </c>
      <c r="H217" s="156">
        <v>2</v>
      </c>
      <c r="I217" s="157"/>
      <c r="L217" s="153"/>
      <c r="M217" s="158"/>
      <c r="U217" s="334"/>
      <c r="V217" s="1" t="str">
        <f t="shared" si="1"/>
        <v/>
      </c>
      <c r="AT217" s="154" t="s">
        <v>161</v>
      </c>
      <c r="AU217" s="154" t="s">
        <v>88</v>
      </c>
      <c r="AV217" s="13" t="s">
        <v>157</v>
      </c>
      <c r="AW217" s="13" t="s">
        <v>36</v>
      </c>
      <c r="AX217" s="13" t="s">
        <v>82</v>
      </c>
      <c r="AY217" s="154" t="s">
        <v>149</v>
      </c>
    </row>
    <row r="218" spans="2:65" s="1" customFormat="1" ht="21.75" customHeight="1" x14ac:dyDescent="0.2">
      <c r="B218" s="33"/>
      <c r="C218" s="129" t="s">
        <v>341</v>
      </c>
      <c r="D218" s="129" t="s">
        <v>152</v>
      </c>
      <c r="E218" s="130" t="s">
        <v>342</v>
      </c>
      <c r="F218" s="131" t="s">
        <v>343</v>
      </c>
      <c r="G218" s="132" t="s">
        <v>288</v>
      </c>
      <c r="H218" s="133">
        <v>3.5</v>
      </c>
      <c r="I218" s="134"/>
      <c r="J218" s="135">
        <f>ROUND(I218*H218,2)</f>
        <v>0</v>
      </c>
      <c r="K218" s="131" t="s">
        <v>156</v>
      </c>
      <c r="L218" s="33"/>
      <c r="M218" s="136" t="s">
        <v>19</v>
      </c>
      <c r="N218" s="137" t="s">
        <v>47</v>
      </c>
      <c r="P218" s="138">
        <f>O218*H218</f>
        <v>0</v>
      </c>
      <c r="Q218" s="138">
        <v>0</v>
      </c>
      <c r="R218" s="138">
        <f>Q218*H218</f>
        <v>0</v>
      </c>
      <c r="S218" s="138">
        <v>8.9999999999999993E-3</v>
      </c>
      <c r="T218" s="138">
        <f>S218*H218</f>
        <v>3.15E-2</v>
      </c>
      <c r="U218" s="331" t="s">
        <v>19</v>
      </c>
      <c r="V218" s="1" t="str">
        <f t="shared" si="1"/>
        <v/>
      </c>
      <c r="AR218" s="140" t="s">
        <v>157</v>
      </c>
      <c r="AT218" s="140" t="s">
        <v>152</v>
      </c>
      <c r="AU218" s="140" t="s">
        <v>88</v>
      </c>
      <c r="AY218" s="18" t="s">
        <v>149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88</v>
      </c>
      <c r="BK218" s="141">
        <f>ROUND(I218*H218,2)</f>
        <v>0</v>
      </c>
      <c r="BL218" s="18" t="s">
        <v>157</v>
      </c>
      <c r="BM218" s="140" t="s">
        <v>344</v>
      </c>
    </row>
    <row r="219" spans="2:65" s="1" customFormat="1" ht="11.25" x14ac:dyDescent="0.2">
      <c r="B219" s="33"/>
      <c r="D219" s="142" t="s">
        <v>159</v>
      </c>
      <c r="F219" s="143" t="s">
        <v>345</v>
      </c>
      <c r="I219" s="144"/>
      <c r="L219" s="33"/>
      <c r="M219" s="145"/>
      <c r="U219" s="332"/>
      <c r="V219" s="1" t="str">
        <f t="shared" si="1"/>
        <v/>
      </c>
      <c r="AT219" s="18" t="s">
        <v>159</v>
      </c>
      <c r="AU219" s="18" t="s">
        <v>88</v>
      </c>
    </row>
    <row r="220" spans="2:65" s="12" customFormat="1" ht="11.25" x14ac:dyDescent="0.2">
      <c r="B220" s="146"/>
      <c r="D220" s="147" t="s">
        <v>161</v>
      </c>
      <c r="E220" s="148" t="s">
        <v>19</v>
      </c>
      <c r="F220" s="149" t="s">
        <v>346</v>
      </c>
      <c r="H220" s="150">
        <v>3.5</v>
      </c>
      <c r="I220" s="151"/>
      <c r="L220" s="146"/>
      <c r="M220" s="152"/>
      <c r="U220" s="333"/>
      <c r="V220" s="1" t="str">
        <f t="shared" si="1"/>
        <v/>
      </c>
      <c r="AT220" s="148" t="s">
        <v>161</v>
      </c>
      <c r="AU220" s="148" t="s">
        <v>88</v>
      </c>
      <c r="AV220" s="12" t="s">
        <v>88</v>
      </c>
      <c r="AW220" s="12" t="s">
        <v>36</v>
      </c>
      <c r="AX220" s="12" t="s">
        <v>75</v>
      </c>
      <c r="AY220" s="148" t="s">
        <v>149</v>
      </c>
    </row>
    <row r="221" spans="2:65" s="13" customFormat="1" ht="11.25" x14ac:dyDescent="0.2">
      <c r="B221" s="153"/>
      <c r="D221" s="147" t="s">
        <v>161</v>
      </c>
      <c r="E221" s="154" t="s">
        <v>19</v>
      </c>
      <c r="F221" s="155" t="s">
        <v>164</v>
      </c>
      <c r="H221" s="156">
        <v>3.5</v>
      </c>
      <c r="I221" s="157"/>
      <c r="L221" s="153"/>
      <c r="M221" s="158"/>
      <c r="U221" s="334"/>
      <c r="V221" s="1" t="str">
        <f t="shared" si="1"/>
        <v/>
      </c>
      <c r="AT221" s="154" t="s">
        <v>161</v>
      </c>
      <c r="AU221" s="154" t="s">
        <v>88</v>
      </c>
      <c r="AV221" s="13" t="s">
        <v>157</v>
      </c>
      <c r="AW221" s="13" t="s">
        <v>36</v>
      </c>
      <c r="AX221" s="13" t="s">
        <v>82</v>
      </c>
      <c r="AY221" s="154" t="s">
        <v>149</v>
      </c>
    </row>
    <row r="222" spans="2:65" s="1" customFormat="1" ht="16.5" customHeight="1" x14ac:dyDescent="0.2">
      <c r="B222" s="33"/>
      <c r="C222" s="129" t="s">
        <v>347</v>
      </c>
      <c r="D222" s="129" t="s">
        <v>152</v>
      </c>
      <c r="E222" s="130" t="s">
        <v>348</v>
      </c>
      <c r="F222" s="131" t="s">
        <v>349</v>
      </c>
      <c r="G222" s="132" t="s">
        <v>288</v>
      </c>
      <c r="H222" s="133">
        <v>49</v>
      </c>
      <c r="I222" s="134"/>
      <c r="J222" s="135">
        <f>ROUND(I222*H222,2)</f>
        <v>0</v>
      </c>
      <c r="K222" s="131" t="s">
        <v>156</v>
      </c>
      <c r="L222" s="33"/>
      <c r="M222" s="136" t="s">
        <v>19</v>
      </c>
      <c r="N222" s="137" t="s">
        <v>47</v>
      </c>
      <c r="P222" s="138">
        <f>O222*H222</f>
        <v>0</v>
      </c>
      <c r="Q222" s="138">
        <v>3.0000000000000001E-5</v>
      </c>
      <c r="R222" s="138">
        <f>Q222*H222</f>
        <v>1.47E-3</v>
      </c>
      <c r="S222" s="138">
        <v>3.0000000000000001E-3</v>
      </c>
      <c r="T222" s="138">
        <f>S222*H222</f>
        <v>0.14699999999999999</v>
      </c>
      <c r="U222" s="331" t="s">
        <v>19</v>
      </c>
      <c r="V222" s="1" t="str">
        <f t="shared" si="1"/>
        <v/>
      </c>
      <c r="AR222" s="140" t="s">
        <v>157</v>
      </c>
      <c r="AT222" s="140" t="s">
        <v>152</v>
      </c>
      <c r="AU222" s="140" t="s">
        <v>88</v>
      </c>
      <c r="AY222" s="18" t="s">
        <v>149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8" t="s">
        <v>88</v>
      </c>
      <c r="BK222" s="141">
        <f>ROUND(I222*H222,2)</f>
        <v>0</v>
      </c>
      <c r="BL222" s="18" t="s">
        <v>157</v>
      </c>
      <c r="BM222" s="140" t="s">
        <v>350</v>
      </c>
    </row>
    <row r="223" spans="2:65" s="1" customFormat="1" ht="11.25" x14ac:dyDescent="0.2">
      <c r="B223" s="33"/>
      <c r="D223" s="142" t="s">
        <v>159</v>
      </c>
      <c r="F223" s="143" t="s">
        <v>351</v>
      </c>
      <c r="I223" s="144"/>
      <c r="L223" s="33"/>
      <c r="M223" s="145"/>
      <c r="U223" s="332"/>
      <c r="V223" s="1" t="str">
        <f t="shared" si="1"/>
        <v/>
      </c>
      <c r="AT223" s="18" t="s">
        <v>159</v>
      </c>
      <c r="AU223" s="18" t="s">
        <v>88</v>
      </c>
    </row>
    <row r="224" spans="2:65" s="1" customFormat="1" ht="19.5" x14ac:dyDescent="0.2">
      <c r="B224" s="33"/>
      <c r="D224" s="147" t="s">
        <v>220</v>
      </c>
      <c r="F224" s="164" t="s">
        <v>221</v>
      </c>
      <c r="I224" s="144"/>
      <c r="L224" s="33"/>
      <c r="M224" s="145"/>
      <c r="U224" s="332"/>
      <c r="V224" s="1" t="str">
        <f t="shared" si="1"/>
        <v/>
      </c>
      <c r="AT224" s="18" t="s">
        <v>220</v>
      </c>
      <c r="AU224" s="18" t="s">
        <v>88</v>
      </c>
    </row>
    <row r="225" spans="2:65" s="1" customFormat="1" ht="24.2" customHeight="1" x14ac:dyDescent="0.2">
      <c r="B225" s="33"/>
      <c r="C225" s="129" t="s">
        <v>352</v>
      </c>
      <c r="D225" s="129" t="s">
        <v>152</v>
      </c>
      <c r="E225" s="130" t="s">
        <v>353</v>
      </c>
      <c r="F225" s="131" t="s">
        <v>354</v>
      </c>
      <c r="G225" s="132" t="s">
        <v>167</v>
      </c>
      <c r="H225" s="133">
        <v>0.59399999999999997</v>
      </c>
      <c r="I225" s="134"/>
      <c r="J225" s="135">
        <f>ROUND(I225*H225,2)</f>
        <v>0</v>
      </c>
      <c r="K225" s="131" t="s">
        <v>156</v>
      </c>
      <c r="L225" s="33"/>
      <c r="M225" s="136" t="s">
        <v>19</v>
      </c>
      <c r="N225" s="137" t="s">
        <v>47</v>
      </c>
      <c r="P225" s="138">
        <f>O225*H225</f>
        <v>0</v>
      </c>
      <c r="Q225" s="138">
        <v>0</v>
      </c>
      <c r="R225" s="138">
        <f>Q225*H225</f>
        <v>0</v>
      </c>
      <c r="S225" s="138">
        <v>5.5E-2</v>
      </c>
      <c r="T225" s="138">
        <f>S225*H225</f>
        <v>3.2669999999999998E-2</v>
      </c>
      <c r="U225" s="331" t="s">
        <v>19</v>
      </c>
      <c r="V225" s="1" t="str">
        <f t="shared" si="1"/>
        <v/>
      </c>
      <c r="AR225" s="140" t="s">
        <v>157</v>
      </c>
      <c r="AT225" s="140" t="s">
        <v>152</v>
      </c>
      <c r="AU225" s="140" t="s">
        <v>88</v>
      </c>
      <c r="AY225" s="18" t="s">
        <v>149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8" t="s">
        <v>88</v>
      </c>
      <c r="BK225" s="141">
        <f>ROUND(I225*H225,2)</f>
        <v>0</v>
      </c>
      <c r="BL225" s="18" t="s">
        <v>157</v>
      </c>
      <c r="BM225" s="140" t="s">
        <v>355</v>
      </c>
    </row>
    <row r="226" spans="2:65" s="1" customFormat="1" ht="11.25" x14ac:dyDescent="0.2">
      <c r="B226" s="33"/>
      <c r="D226" s="142" t="s">
        <v>159</v>
      </c>
      <c r="F226" s="143" t="s">
        <v>356</v>
      </c>
      <c r="I226" s="144"/>
      <c r="L226" s="33"/>
      <c r="M226" s="145"/>
      <c r="U226" s="332"/>
      <c r="V226" s="1" t="str">
        <f t="shared" si="1"/>
        <v/>
      </c>
      <c r="AT226" s="18" t="s">
        <v>159</v>
      </c>
      <c r="AU226" s="18" t="s">
        <v>88</v>
      </c>
    </row>
    <row r="227" spans="2:65" s="14" customFormat="1" ht="11.25" x14ac:dyDescent="0.2">
      <c r="B227" s="159"/>
      <c r="D227" s="147" t="s">
        <v>161</v>
      </c>
      <c r="E227" s="160" t="s">
        <v>19</v>
      </c>
      <c r="F227" s="161" t="s">
        <v>357</v>
      </c>
      <c r="H227" s="160" t="s">
        <v>19</v>
      </c>
      <c r="I227" s="162"/>
      <c r="L227" s="159"/>
      <c r="M227" s="163"/>
      <c r="U227" s="335"/>
      <c r="V227" s="1" t="str">
        <f t="shared" si="1"/>
        <v/>
      </c>
      <c r="AT227" s="160" t="s">
        <v>161</v>
      </c>
      <c r="AU227" s="160" t="s">
        <v>88</v>
      </c>
      <c r="AV227" s="14" t="s">
        <v>82</v>
      </c>
      <c r="AW227" s="14" t="s">
        <v>36</v>
      </c>
      <c r="AX227" s="14" t="s">
        <v>75</v>
      </c>
      <c r="AY227" s="160" t="s">
        <v>149</v>
      </c>
    </row>
    <row r="228" spans="2:65" s="12" customFormat="1" ht="11.25" x14ac:dyDescent="0.2">
      <c r="B228" s="146"/>
      <c r="D228" s="147" t="s">
        <v>161</v>
      </c>
      <c r="E228" s="148" t="s">
        <v>19</v>
      </c>
      <c r="F228" s="149" t="s">
        <v>358</v>
      </c>
      <c r="H228" s="150">
        <v>0.59399999999999997</v>
      </c>
      <c r="I228" s="151"/>
      <c r="L228" s="146"/>
      <c r="M228" s="152"/>
      <c r="U228" s="333"/>
      <c r="V228" s="1" t="str">
        <f t="shared" si="1"/>
        <v/>
      </c>
      <c r="AT228" s="148" t="s">
        <v>161</v>
      </c>
      <c r="AU228" s="148" t="s">
        <v>88</v>
      </c>
      <c r="AV228" s="12" t="s">
        <v>88</v>
      </c>
      <c r="AW228" s="12" t="s">
        <v>36</v>
      </c>
      <c r="AX228" s="12" t="s">
        <v>75</v>
      </c>
      <c r="AY228" s="148" t="s">
        <v>149</v>
      </c>
    </row>
    <row r="229" spans="2:65" s="13" customFormat="1" ht="11.25" x14ac:dyDescent="0.2">
      <c r="B229" s="153"/>
      <c r="D229" s="147" t="s">
        <v>161</v>
      </c>
      <c r="E229" s="154" t="s">
        <v>19</v>
      </c>
      <c r="F229" s="155" t="s">
        <v>164</v>
      </c>
      <c r="H229" s="156">
        <v>0.59399999999999997</v>
      </c>
      <c r="I229" s="157"/>
      <c r="L229" s="153"/>
      <c r="M229" s="158"/>
      <c r="U229" s="334"/>
      <c r="V229" s="1" t="str">
        <f t="shared" si="1"/>
        <v/>
      </c>
      <c r="AT229" s="154" t="s">
        <v>161</v>
      </c>
      <c r="AU229" s="154" t="s">
        <v>88</v>
      </c>
      <c r="AV229" s="13" t="s">
        <v>157</v>
      </c>
      <c r="AW229" s="13" t="s">
        <v>36</v>
      </c>
      <c r="AX229" s="13" t="s">
        <v>82</v>
      </c>
      <c r="AY229" s="154" t="s">
        <v>149</v>
      </c>
    </row>
    <row r="230" spans="2:65" s="1" customFormat="1" ht="16.5" customHeight="1" x14ac:dyDescent="0.2">
      <c r="B230" s="33"/>
      <c r="C230" s="129" t="s">
        <v>359</v>
      </c>
      <c r="D230" s="129" t="s">
        <v>152</v>
      </c>
      <c r="E230" s="130" t="s">
        <v>360</v>
      </c>
      <c r="F230" s="131" t="s">
        <v>361</v>
      </c>
      <c r="G230" s="132" t="s">
        <v>155</v>
      </c>
      <c r="H230" s="133">
        <v>7.1999999999999995E-2</v>
      </c>
      <c r="I230" s="134"/>
      <c r="J230" s="135">
        <f>ROUND(I230*H230,2)</f>
        <v>0</v>
      </c>
      <c r="K230" s="131" t="s">
        <v>156</v>
      </c>
      <c r="L230" s="33"/>
      <c r="M230" s="136" t="s">
        <v>19</v>
      </c>
      <c r="N230" s="137" t="s">
        <v>47</v>
      </c>
      <c r="P230" s="138">
        <f>O230*H230</f>
        <v>0</v>
      </c>
      <c r="Q230" s="138">
        <v>0</v>
      </c>
      <c r="R230" s="138">
        <f>Q230*H230</f>
        <v>0</v>
      </c>
      <c r="S230" s="138">
        <v>2.2000000000000002</v>
      </c>
      <c r="T230" s="138">
        <f>S230*H230</f>
        <v>0.15840000000000001</v>
      </c>
      <c r="U230" s="331" t="s">
        <v>19</v>
      </c>
      <c r="V230" s="1" t="str">
        <f t="shared" si="1"/>
        <v/>
      </c>
      <c r="AR230" s="140" t="s">
        <v>157</v>
      </c>
      <c r="AT230" s="140" t="s">
        <v>152</v>
      </c>
      <c r="AU230" s="140" t="s">
        <v>88</v>
      </c>
      <c r="AY230" s="18" t="s">
        <v>149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8" t="s">
        <v>88</v>
      </c>
      <c r="BK230" s="141">
        <f>ROUND(I230*H230,2)</f>
        <v>0</v>
      </c>
      <c r="BL230" s="18" t="s">
        <v>157</v>
      </c>
      <c r="BM230" s="140" t="s">
        <v>362</v>
      </c>
    </row>
    <row r="231" spans="2:65" s="1" customFormat="1" ht="11.25" x14ac:dyDescent="0.2">
      <c r="B231" s="33"/>
      <c r="D231" s="142" t="s">
        <v>159</v>
      </c>
      <c r="F231" s="143" t="s">
        <v>363</v>
      </c>
      <c r="I231" s="144"/>
      <c r="L231" s="33"/>
      <c r="M231" s="145"/>
      <c r="U231" s="332"/>
      <c r="V231" s="1" t="str">
        <f t="shared" si="1"/>
        <v/>
      </c>
      <c r="AT231" s="18" t="s">
        <v>159</v>
      </c>
      <c r="AU231" s="18" t="s">
        <v>88</v>
      </c>
    </row>
    <row r="232" spans="2:65" s="14" customFormat="1" ht="11.25" x14ac:dyDescent="0.2">
      <c r="B232" s="159"/>
      <c r="D232" s="147" t="s">
        <v>161</v>
      </c>
      <c r="E232" s="160" t="s">
        <v>19</v>
      </c>
      <c r="F232" s="161" t="s">
        <v>364</v>
      </c>
      <c r="H232" s="160" t="s">
        <v>19</v>
      </c>
      <c r="I232" s="162"/>
      <c r="L232" s="159"/>
      <c r="M232" s="163"/>
      <c r="U232" s="335"/>
      <c r="V232" s="1" t="str">
        <f t="shared" ref="V232:V295" si="2">IF(U232="investice",J232,"")</f>
        <v/>
      </c>
      <c r="AT232" s="160" t="s">
        <v>161</v>
      </c>
      <c r="AU232" s="160" t="s">
        <v>88</v>
      </c>
      <c r="AV232" s="14" t="s">
        <v>82</v>
      </c>
      <c r="AW232" s="14" t="s">
        <v>36</v>
      </c>
      <c r="AX232" s="14" t="s">
        <v>75</v>
      </c>
      <c r="AY232" s="160" t="s">
        <v>149</v>
      </c>
    </row>
    <row r="233" spans="2:65" s="12" customFormat="1" ht="11.25" x14ac:dyDescent="0.2">
      <c r="B233" s="146"/>
      <c r="D233" s="147" t="s">
        <v>161</v>
      </c>
      <c r="E233" s="148" t="s">
        <v>19</v>
      </c>
      <c r="F233" s="149" t="s">
        <v>365</v>
      </c>
      <c r="H233" s="150">
        <v>7.1999999999999995E-2</v>
      </c>
      <c r="I233" s="151"/>
      <c r="L233" s="146"/>
      <c r="M233" s="152"/>
      <c r="U233" s="333"/>
      <c r="V233" s="1" t="str">
        <f t="shared" si="2"/>
        <v/>
      </c>
      <c r="AT233" s="148" t="s">
        <v>161</v>
      </c>
      <c r="AU233" s="148" t="s">
        <v>88</v>
      </c>
      <c r="AV233" s="12" t="s">
        <v>88</v>
      </c>
      <c r="AW233" s="12" t="s">
        <v>36</v>
      </c>
      <c r="AX233" s="12" t="s">
        <v>75</v>
      </c>
      <c r="AY233" s="148" t="s">
        <v>149</v>
      </c>
    </row>
    <row r="234" spans="2:65" s="13" customFormat="1" ht="11.25" x14ac:dyDescent="0.2">
      <c r="B234" s="153"/>
      <c r="D234" s="147" t="s">
        <v>161</v>
      </c>
      <c r="E234" s="154" t="s">
        <v>19</v>
      </c>
      <c r="F234" s="155" t="s">
        <v>164</v>
      </c>
      <c r="H234" s="156">
        <v>7.1999999999999995E-2</v>
      </c>
      <c r="I234" s="157"/>
      <c r="L234" s="153"/>
      <c r="M234" s="158"/>
      <c r="U234" s="334"/>
      <c r="V234" s="1" t="str">
        <f t="shared" si="2"/>
        <v/>
      </c>
      <c r="AT234" s="154" t="s">
        <v>161</v>
      </c>
      <c r="AU234" s="154" t="s">
        <v>88</v>
      </c>
      <c r="AV234" s="13" t="s">
        <v>157</v>
      </c>
      <c r="AW234" s="13" t="s">
        <v>36</v>
      </c>
      <c r="AX234" s="13" t="s">
        <v>82</v>
      </c>
      <c r="AY234" s="154" t="s">
        <v>149</v>
      </c>
    </row>
    <row r="235" spans="2:65" s="1" customFormat="1" ht="16.5" customHeight="1" x14ac:dyDescent="0.2">
      <c r="B235" s="33"/>
      <c r="C235" s="129" t="s">
        <v>366</v>
      </c>
      <c r="D235" s="129" t="s">
        <v>152</v>
      </c>
      <c r="E235" s="130" t="s">
        <v>367</v>
      </c>
      <c r="F235" s="131" t="s">
        <v>368</v>
      </c>
      <c r="G235" s="132" t="s">
        <v>167</v>
      </c>
      <c r="H235" s="133">
        <v>29.1</v>
      </c>
      <c r="I235" s="134"/>
      <c r="J235" s="135">
        <f>ROUND(I235*H235,2)</f>
        <v>0</v>
      </c>
      <c r="K235" s="131" t="s">
        <v>156</v>
      </c>
      <c r="L235" s="33"/>
      <c r="M235" s="136" t="s">
        <v>19</v>
      </c>
      <c r="N235" s="137" t="s">
        <v>47</v>
      </c>
      <c r="P235" s="138">
        <f>O235*H235</f>
        <v>0</v>
      </c>
      <c r="Q235" s="138">
        <v>0</v>
      </c>
      <c r="R235" s="138">
        <f>Q235*H235</f>
        <v>0</v>
      </c>
      <c r="S235" s="138">
        <v>0</v>
      </c>
      <c r="T235" s="138">
        <f>S235*H235</f>
        <v>0</v>
      </c>
      <c r="U235" s="331" t="s">
        <v>19</v>
      </c>
      <c r="V235" s="1" t="str">
        <f t="shared" si="2"/>
        <v/>
      </c>
      <c r="AR235" s="140" t="s">
        <v>157</v>
      </c>
      <c r="AT235" s="140" t="s">
        <v>152</v>
      </c>
      <c r="AU235" s="140" t="s">
        <v>88</v>
      </c>
      <c r="AY235" s="18" t="s">
        <v>149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8" t="s">
        <v>88</v>
      </c>
      <c r="BK235" s="141">
        <f>ROUND(I235*H235,2)</f>
        <v>0</v>
      </c>
      <c r="BL235" s="18" t="s">
        <v>157</v>
      </c>
      <c r="BM235" s="140" t="s">
        <v>369</v>
      </c>
    </row>
    <row r="236" spans="2:65" s="1" customFormat="1" ht="11.25" x14ac:dyDescent="0.2">
      <c r="B236" s="33"/>
      <c r="D236" s="142" t="s">
        <v>159</v>
      </c>
      <c r="F236" s="143" t="s">
        <v>370</v>
      </c>
      <c r="I236" s="144"/>
      <c r="L236" s="33"/>
      <c r="M236" s="145"/>
      <c r="U236" s="332"/>
      <c r="V236" s="1" t="str">
        <f t="shared" si="2"/>
        <v/>
      </c>
      <c r="AT236" s="18" t="s">
        <v>159</v>
      </c>
      <c r="AU236" s="18" t="s">
        <v>88</v>
      </c>
    </row>
    <row r="237" spans="2:65" s="12" customFormat="1" ht="11.25" x14ac:dyDescent="0.2">
      <c r="B237" s="146"/>
      <c r="D237" s="147" t="s">
        <v>161</v>
      </c>
      <c r="E237" s="148" t="s">
        <v>19</v>
      </c>
      <c r="F237" s="149" t="s">
        <v>371</v>
      </c>
      <c r="H237" s="150">
        <v>29.1</v>
      </c>
      <c r="I237" s="151"/>
      <c r="L237" s="146"/>
      <c r="M237" s="152"/>
      <c r="U237" s="333"/>
      <c r="V237" s="1" t="str">
        <f t="shared" si="2"/>
        <v/>
      </c>
      <c r="AT237" s="148" t="s">
        <v>161</v>
      </c>
      <c r="AU237" s="148" t="s">
        <v>88</v>
      </c>
      <c r="AV237" s="12" t="s">
        <v>88</v>
      </c>
      <c r="AW237" s="12" t="s">
        <v>36</v>
      </c>
      <c r="AX237" s="12" t="s">
        <v>75</v>
      </c>
      <c r="AY237" s="148" t="s">
        <v>149</v>
      </c>
    </row>
    <row r="238" spans="2:65" s="13" customFormat="1" ht="11.25" x14ac:dyDescent="0.2">
      <c r="B238" s="153"/>
      <c r="D238" s="147" t="s">
        <v>161</v>
      </c>
      <c r="E238" s="154" t="s">
        <v>19</v>
      </c>
      <c r="F238" s="155" t="s">
        <v>164</v>
      </c>
      <c r="H238" s="156">
        <v>29.1</v>
      </c>
      <c r="I238" s="157"/>
      <c r="L238" s="153"/>
      <c r="M238" s="158"/>
      <c r="U238" s="334"/>
      <c r="V238" s="1" t="str">
        <f t="shared" si="2"/>
        <v/>
      </c>
      <c r="AT238" s="154" t="s">
        <v>161</v>
      </c>
      <c r="AU238" s="154" t="s">
        <v>88</v>
      </c>
      <c r="AV238" s="13" t="s">
        <v>157</v>
      </c>
      <c r="AW238" s="13" t="s">
        <v>36</v>
      </c>
      <c r="AX238" s="13" t="s">
        <v>82</v>
      </c>
      <c r="AY238" s="154" t="s">
        <v>149</v>
      </c>
    </row>
    <row r="239" spans="2:65" s="1" customFormat="1" ht="24.2" customHeight="1" x14ac:dyDescent="0.2">
      <c r="B239" s="33"/>
      <c r="C239" s="129" t="s">
        <v>372</v>
      </c>
      <c r="D239" s="129" t="s">
        <v>152</v>
      </c>
      <c r="E239" s="130" t="s">
        <v>373</v>
      </c>
      <c r="F239" s="131" t="s">
        <v>374</v>
      </c>
      <c r="G239" s="132" t="s">
        <v>167</v>
      </c>
      <c r="H239" s="133">
        <v>4.7149999999999999</v>
      </c>
      <c r="I239" s="134"/>
      <c r="J239" s="135">
        <f>ROUND(I239*H239,2)</f>
        <v>0</v>
      </c>
      <c r="K239" s="131" t="s">
        <v>156</v>
      </c>
      <c r="L239" s="33"/>
      <c r="M239" s="136" t="s">
        <v>19</v>
      </c>
      <c r="N239" s="137" t="s">
        <v>47</v>
      </c>
      <c r="P239" s="138">
        <f>O239*H239</f>
        <v>0</v>
      </c>
      <c r="Q239" s="138">
        <v>0</v>
      </c>
      <c r="R239" s="138">
        <f>Q239*H239</f>
        <v>0</v>
      </c>
      <c r="S239" s="138">
        <v>7.5999999999999998E-2</v>
      </c>
      <c r="T239" s="138">
        <f>S239*H239</f>
        <v>0.35833999999999999</v>
      </c>
      <c r="U239" s="331" t="s">
        <v>19</v>
      </c>
      <c r="V239" s="1" t="str">
        <f t="shared" si="2"/>
        <v/>
      </c>
      <c r="AR239" s="140" t="s">
        <v>157</v>
      </c>
      <c r="AT239" s="140" t="s">
        <v>152</v>
      </c>
      <c r="AU239" s="140" t="s">
        <v>88</v>
      </c>
      <c r="AY239" s="18" t="s">
        <v>149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8" t="s">
        <v>88</v>
      </c>
      <c r="BK239" s="141">
        <f>ROUND(I239*H239,2)</f>
        <v>0</v>
      </c>
      <c r="BL239" s="18" t="s">
        <v>157</v>
      </c>
      <c r="BM239" s="140" t="s">
        <v>375</v>
      </c>
    </row>
    <row r="240" spans="2:65" s="1" customFormat="1" ht="11.25" x14ac:dyDescent="0.2">
      <c r="B240" s="33"/>
      <c r="D240" s="142" t="s">
        <v>159</v>
      </c>
      <c r="F240" s="143" t="s">
        <v>376</v>
      </c>
      <c r="I240" s="144"/>
      <c r="L240" s="33"/>
      <c r="M240" s="145"/>
      <c r="U240" s="332"/>
      <c r="V240" s="1" t="str">
        <f t="shared" si="2"/>
        <v/>
      </c>
      <c r="AT240" s="18" t="s">
        <v>159</v>
      </c>
      <c r="AU240" s="18" t="s">
        <v>88</v>
      </c>
    </row>
    <row r="241" spans="2:65" s="1" customFormat="1" ht="19.5" x14ac:dyDescent="0.2">
      <c r="B241" s="33"/>
      <c r="D241" s="147" t="s">
        <v>220</v>
      </c>
      <c r="F241" s="164" t="s">
        <v>377</v>
      </c>
      <c r="I241" s="144"/>
      <c r="L241" s="33"/>
      <c r="M241" s="145"/>
      <c r="U241" s="332"/>
      <c r="V241" s="1" t="str">
        <f t="shared" si="2"/>
        <v/>
      </c>
      <c r="AT241" s="18" t="s">
        <v>220</v>
      </c>
      <c r="AU241" s="18" t="s">
        <v>88</v>
      </c>
    </row>
    <row r="242" spans="2:65" s="12" customFormat="1" ht="11.25" x14ac:dyDescent="0.2">
      <c r="B242" s="146"/>
      <c r="D242" s="147" t="s">
        <v>161</v>
      </c>
      <c r="E242" s="148" t="s">
        <v>19</v>
      </c>
      <c r="F242" s="149" t="s">
        <v>378</v>
      </c>
      <c r="H242" s="150">
        <v>1.845</v>
      </c>
      <c r="I242" s="151"/>
      <c r="L242" s="146"/>
      <c r="M242" s="152"/>
      <c r="U242" s="333"/>
      <c r="V242" s="1" t="str">
        <f t="shared" si="2"/>
        <v/>
      </c>
      <c r="AT242" s="148" t="s">
        <v>161</v>
      </c>
      <c r="AU242" s="148" t="s">
        <v>88</v>
      </c>
      <c r="AV242" s="12" t="s">
        <v>88</v>
      </c>
      <c r="AW242" s="12" t="s">
        <v>36</v>
      </c>
      <c r="AX242" s="12" t="s">
        <v>75</v>
      </c>
      <c r="AY242" s="148" t="s">
        <v>149</v>
      </c>
    </row>
    <row r="243" spans="2:65" s="12" customFormat="1" ht="11.25" x14ac:dyDescent="0.2">
      <c r="B243" s="146"/>
      <c r="D243" s="147" t="s">
        <v>161</v>
      </c>
      <c r="E243" s="148" t="s">
        <v>19</v>
      </c>
      <c r="F243" s="149" t="s">
        <v>379</v>
      </c>
      <c r="H243" s="150">
        <v>2.87</v>
      </c>
      <c r="I243" s="151"/>
      <c r="L243" s="146"/>
      <c r="M243" s="152"/>
      <c r="U243" s="333"/>
      <c r="V243" s="1" t="str">
        <f t="shared" si="2"/>
        <v/>
      </c>
      <c r="AT243" s="148" t="s">
        <v>161</v>
      </c>
      <c r="AU243" s="148" t="s">
        <v>88</v>
      </c>
      <c r="AV243" s="12" t="s">
        <v>88</v>
      </c>
      <c r="AW243" s="12" t="s">
        <v>36</v>
      </c>
      <c r="AX243" s="12" t="s">
        <v>75</v>
      </c>
      <c r="AY243" s="148" t="s">
        <v>149</v>
      </c>
    </row>
    <row r="244" spans="2:65" s="13" customFormat="1" ht="11.25" x14ac:dyDescent="0.2">
      <c r="B244" s="153"/>
      <c r="D244" s="147" t="s">
        <v>161</v>
      </c>
      <c r="E244" s="154" t="s">
        <v>19</v>
      </c>
      <c r="F244" s="155" t="s">
        <v>164</v>
      </c>
      <c r="H244" s="156">
        <v>4.7149999999999999</v>
      </c>
      <c r="I244" s="157"/>
      <c r="L244" s="153"/>
      <c r="M244" s="158"/>
      <c r="U244" s="334"/>
      <c r="V244" s="1" t="str">
        <f t="shared" si="2"/>
        <v/>
      </c>
      <c r="AT244" s="154" t="s">
        <v>161</v>
      </c>
      <c r="AU244" s="154" t="s">
        <v>88</v>
      </c>
      <c r="AV244" s="13" t="s">
        <v>157</v>
      </c>
      <c r="AW244" s="13" t="s">
        <v>36</v>
      </c>
      <c r="AX244" s="13" t="s">
        <v>82</v>
      </c>
      <c r="AY244" s="154" t="s">
        <v>149</v>
      </c>
    </row>
    <row r="245" spans="2:65" s="1" customFormat="1" ht="24.2" customHeight="1" x14ac:dyDescent="0.2">
      <c r="B245" s="33"/>
      <c r="C245" s="129" t="s">
        <v>380</v>
      </c>
      <c r="D245" s="129" t="s">
        <v>152</v>
      </c>
      <c r="E245" s="130" t="s">
        <v>381</v>
      </c>
      <c r="F245" s="131" t="s">
        <v>382</v>
      </c>
      <c r="G245" s="132" t="s">
        <v>167</v>
      </c>
      <c r="H245" s="133">
        <v>5.7389999999999999</v>
      </c>
      <c r="I245" s="134"/>
      <c r="J245" s="135">
        <f>ROUND(I245*H245,2)</f>
        <v>0</v>
      </c>
      <c r="K245" s="131" t="s">
        <v>156</v>
      </c>
      <c r="L245" s="33"/>
      <c r="M245" s="136" t="s">
        <v>19</v>
      </c>
      <c r="N245" s="137" t="s">
        <v>47</v>
      </c>
      <c r="P245" s="138">
        <f>O245*H245</f>
        <v>0</v>
      </c>
      <c r="Q245" s="138">
        <v>0</v>
      </c>
      <c r="R245" s="138">
        <f>Q245*H245</f>
        <v>0</v>
      </c>
      <c r="S245" s="138">
        <v>6.8000000000000005E-2</v>
      </c>
      <c r="T245" s="138">
        <f>S245*H245</f>
        <v>0.39025200000000004</v>
      </c>
      <c r="U245" s="331" t="s">
        <v>19</v>
      </c>
      <c r="V245" s="1" t="str">
        <f t="shared" si="2"/>
        <v/>
      </c>
      <c r="AR245" s="140" t="s">
        <v>157</v>
      </c>
      <c r="AT245" s="140" t="s">
        <v>152</v>
      </c>
      <c r="AU245" s="140" t="s">
        <v>88</v>
      </c>
      <c r="AY245" s="18" t="s">
        <v>149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8" t="s">
        <v>88</v>
      </c>
      <c r="BK245" s="141">
        <f>ROUND(I245*H245,2)</f>
        <v>0</v>
      </c>
      <c r="BL245" s="18" t="s">
        <v>157</v>
      </c>
      <c r="BM245" s="140" t="s">
        <v>383</v>
      </c>
    </row>
    <row r="246" spans="2:65" s="1" customFormat="1" ht="11.25" x14ac:dyDescent="0.2">
      <c r="B246" s="33"/>
      <c r="D246" s="142" t="s">
        <v>159</v>
      </c>
      <c r="F246" s="143" t="s">
        <v>384</v>
      </c>
      <c r="I246" s="144"/>
      <c r="L246" s="33"/>
      <c r="M246" s="145"/>
      <c r="U246" s="332"/>
      <c r="V246" s="1" t="str">
        <f t="shared" si="2"/>
        <v/>
      </c>
      <c r="AT246" s="18" t="s">
        <v>159</v>
      </c>
      <c r="AU246" s="18" t="s">
        <v>88</v>
      </c>
    </row>
    <row r="247" spans="2:65" s="14" customFormat="1" ht="11.25" x14ac:dyDescent="0.2">
      <c r="B247" s="159"/>
      <c r="D247" s="147" t="s">
        <v>161</v>
      </c>
      <c r="E247" s="160" t="s">
        <v>19</v>
      </c>
      <c r="F247" s="161" t="s">
        <v>364</v>
      </c>
      <c r="H247" s="160" t="s">
        <v>19</v>
      </c>
      <c r="I247" s="162"/>
      <c r="L247" s="159"/>
      <c r="M247" s="163"/>
      <c r="U247" s="335"/>
      <c r="V247" s="1" t="str">
        <f t="shared" si="2"/>
        <v/>
      </c>
      <c r="AT247" s="160" t="s">
        <v>161</v>
      </c>
      <c r="AU247" s="160" t="s">
        <v>88</v>
      </c>
      <c r="AV247" s="14" t="s">
        <v>82</v>
      </c>
      <c r="AW247" s="14" t="s">
        <v>36</v>
      </c>
      <c r="AX247" s="14" t="s">
        <v>75</v>
      </c>
      <c r="AY247" s="160" t="s">
        <v>149</v>
      </c>
    </row>
    <row r="248" spans="2:65" s="12" customFormat="1" ht="11.25" x14ac:dyDescent="0.2">
      <c r="B248" s="146"/>
      <c r="D248" s="147" t="s">
        <v>161</v>
      </c>
      <c r="E248" s="148" t="s">
        <v>19</v>
      </c>
      <c r="F248" s="149" t="s">
        <v>385</v>
      </c>
      <c r="H248" s="150">
        <v>1.4390000000000001</v>
      </c>
      <c r="I248" s="151"/>
      <c r="L248" s="146"/>
      <c r="M248" s="152"/>
      <c r="U248" s="333"/>
      <c r="V248" s="1" t="str">
        <f t="shared" si="2"/>
        <v/>
      </c>
      <c r="AT248" s="148" t="s">
        <v>161</v>
      </c>
      <c r="AU248" s="148" t="s">
        <v>88</v>
      </c>
      <c r="AV248" s="12" t="s">
        <v>88</v>
      </c>
      <c r="AW248" s="12" t="s">
        <v>36</v>
      </c>
      <c r="AX248" s="12" t="s">
        <v>75</v>
      </c>
      <c r="AY248" s="148" t="s">
        <v>149</v>
      </c>
    </row>
    <row r="249" spans="2:65" s="12" customFormat="1" ht="11.25" x14ac:dyDescent="0.2">
      <c r="B249" s="146"/>
      <c r="D249" s="147" t="s">
        <v>161</v>
      </c>
      <c r="E249" s="148" t="s">
        <v>19</v>
      </c>
      <c r="F249" s="149" t="s">
        <v>386</v>
      </c>
      <c r="H249" s="150">
        <v>4.3</v>
      </c>
      <c r="I249" s="151"/>
      <c r="L249" s="146"/>
      <c r="M249" s="152"/>
      <c r="U249" s="333"/>
      <c r="V249" s="1" t="str">
        <f t="shared" si="2"/>
        <v/>
      </c>
      <c r="AT249" s="148" t="s">
        <v>161</v>
      </c>
      <c r="AU249" s="148" t="s">
        <v>88</v>
      </c>
      <c r="AV249" s="12" t="s">
        <v>88</v>
      </c>
      <c r="AW249" s="12" t="s">
        <v>36</v>
      </c>
      <c r="AX249" s="12" t="s">
        <v>75</v>
      </c>
      <c r="AY249" s="148" t="s">
        <v>149</v>
      </c>
    </row>
    <row r="250" spans="2:65" s="13" customFormat="1" ht="11.25" x14ac:dyDescent="0.2">
      <c r="B250" s="153"/>
      <c r="D250" s="147" t="s">
        <v>161</v>
      </c>
      <c r="E250" s="154" t="s">
        <v>19</v>
      </c>
      <c r="F250" s="155" t="s">
        <v>164</v>
      </c>
      <c r="H250" s="156">
        <v>5.7389999999999999</v>
      </c>
      <c r="I250" s="157"/>
      <c r="L250" s="153"/>
      <c r="M250" s="158"/>
      <c r="U250" s="334"/>
      <c r="V250" s="1" t="str">
        <f t="shared" si="2"/>
        <v/>
      </c>
      <c r="AT250" s="154" t="s">
        <v>161</v>
      </c>
      <c r="AU250" s="154" t="s">
        <v>88</v>
      </c>
      <c r="AV250" s="13" t="s">
        <v>157</v>
      </c>
      <c r="AW250" s="13" t="s">
        <v>36</v>
      </c>
      <c r="AX250" s="13" t="s">
        <v>82</v>
      </c>
      <c r="AY250" s="154" t="s">
        <v>149</v>
      </c>
    </row>
    <row r="251" spans="2:65" s="1" customFormat="1" ht="24.2" customHeight="1" x14ac:dyDescent="0.2">
      <c r="B251" s="33"/>
      <c r="C251" s="129" t="s">
        <v>387</v>
      </c>
      <c r="D251" s="129" t="s">
        <v>152</v>
      </c>
      <c r="E251" s="130" t="s">
        <v>388</v>
      </c>
      <c r="F251" s="131" t="s">
        <v>389</v>
      </c>
      <c r="G251" s="132" t="s">
        <v>167</v>
      </c>
      <c r="H251" s="133">
        <v>24.86</v>
      </c>
      <c r="I251" s="134"/>
      <c r="J251" s="135">
        <f>ROUND(I251*H251,2)</f>
        <v>0</v>
      </c>
      <c r="K251" s="131" t="s">
        <v>156</v>
      </c>
      <c r="L251" s="33"/>
      <c r="M251" s="136" t="s">
        <v>19</v>
      </c>
      <c r="N251" s="137" t="s">
        <v>47</v>
      </c>
      <c r="P251" s="138">
        <f>O251*H251</f>
        <v>0</v>
      </c>
      <c r="Q251" s="138">
        <v>0</v>
      </c>
      <c r="R251" s="138">
        <f>Q251*H251</f>
        <v>0</v>
      </c>
      <c r="S251" s="138">
        <v>0.01</v>
      </c>
      <c r="T251" s="138">
        <f>S251*H251</f>
        <v>0.24859999999999999</v>
      </c>
      <c r="U251" s="331" t="s">
        <v>19</v>
      </c>
      <c r="V251" s="1" t="str">
        <f t="shared" si="2"/>
        <v/>
      </c>
      <c r="AR251" s="140" t="s">
        <v>157</v>
      </c>
      <c r="AT251" s="140" t="s">
        <v>152</v>
      </c>
      <c r="AU251" s="140" t="s">
        <v>88</v>
      </c>
      <c r="AY251" s="18" t="s">
        <v>149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8" t="s">
        <v>88</v>
      </c>
      <c r="BK251" s="141">
        <f>ROUND(I251*H251,2)</f>
        <v>0</v>
      </c>
      <c r="BL251" s="18" t="s">
        <v>157</v>
      </c>
      <c r="BM251" s="140" t="s">
        <v>390</v>
      </c>
    </row>
    <row r="252" spans="2:65" s="1" customFormat="1" ht="11.25" x14ac:dyDescent="0.2">
      <c r="B252" s="33"/>
      <c r="D252" s="142" t="s">
        <v>159</v>
      </c>
      <c r="F252" s="143" t="s">
        <v>391</v>
      </c>
      <c r="I252" s="144"/>
      <c r="L252" s="33"/>
      <c r="M252" s="145"/>
      <c r="U252" s="332"/>
      <c r="V252" s="1" t="str">
        <f t="shared" si="2"/>
        <v/>
      </c>
      <c r="AT252" s="18" t="s">
        <v>159</v>
      </c>
      <c r="AU252" s="18" t="s">
        <v>88</v>
      </c>
    </row>
    <row r="253" spans="2:65" s="12" customFormat="1" ht="11.25" x14ac:dyDescent="0.2">
      <c r="B253" s="146"/>
      <c r="D253" s="147" t="s">
        <v>161</v>
      </c>
      <c r="E253" s="148" t="s">
        <v>19</v>
      </c>
      <c r="F253" s="149" t="s">
        <v>281</v>
      </c>
      <c r="H253" s="150">
        <v>21.1</v>
      </c>
      <c r="I253" s="151"/>
      <c r="L253" s="146"/>
      <c r="M253" s="152"/>
      <c r="U253" s="333"/>
      <c r="V253" s="1" t="str">
        <f t="shared" si="2"/>
        <v/>
      </c>
      <c r="AT253" s="148" t="s">
        <v>161</v>
      </c>
      <c r="AU253" s="148" t="s">
        <v>88</v>
      </c>
      <c r="AV253" s="12" t="s">
        <v>88</v>
      </c>
      <c r="AW253" s="12" t="s">
        <v>36</v>
      </c>
      <c r="AX253" s="12" t="s">
        <v>75</v>
      </c>
      <c r="AY253" s="148" t="s">
        <v>149</v>
      </c>
    </row>
    <row r="254" spans="2:65" s="12" customFormat="1" ht="11.25" x14ac:dyDescent="0.2">
      <c r="B254" s="146"/>
      <c r="D254" s="147" t="s">
        <v>161</v>
      </c>
      <c r="E254" s="148" t="s">
        <v>19</v>
      </c>
      <c r="F254" s="149" t="s">
        <v>282</v>
      </c>
      <c r="H254" s="150">
        <v>3.76</v>
      </c>
      <c r="I254" s="151"/>
      <c r="L254" s="146"/>
      <c r="M254" s="152"/>
      <c r="U254" s="333"/>
      <c r="V254" s="1" t="str">
        <f t="shared" si="2"/>
        <v/>
      </c>
      <c r="AT254" s="148" t="s">
        <v>161</v>
      </c>
      <c r="AU254" s="148" t="s">
        <v>88</v>
      </c>
      <c r="AV254" s="12" t="s">
        <v>88</v>
      </c>
      <c r="AW254" s="12" t="s">
        <v>36</v>
      </c>
      <c r="AX254" s="12" t="s">
        <v>75</v>
      </c>
      <c r="AY254" s="148" t="s">
        <v>149</v>
      </c>
    </row>
    <row r="255" spans="2:65" s="13" customFormat="1" ht="11.25" x14ac:dyDescent="0.2">
      <c r="B255" s="153"/>
      <c r="D255" s="147" t="s">
        <v>161</v>
      </c>
      <c r="E255" s="154" t="s">
        <v>19</v>
      </c>
      <c r="F255" s="155" t="s">
        <v>164</v>
      </c>
      <c r="H255" s="156">
        <v>24.86</v>
      </c>
      <c r="I255" s="157"/>
      <c r="L255" s="153"/>
      <c r="M255" s="158"/>
      <c r="U255" s="334"/>
      <c r="V255" s="1" t="str">
        <f t="shared" si="2"/>
        <v/>
      </c>
      <c r="AT255" s="154" t="s">
        <v>161</v>
      </c>
      <c r="AU255" s="154" t="s">
        <v>88</v>
      </c>
      <c r="AV255" s="13" t="s">
        <v>157</v>
      </c>
      <c r="AW255" s="13" t="s">
        <v>36</v>
      </c>
      <c r="AX255" s="13" t="s">
        <v>82</v>
      </c>
      <c r="AY255" s="154" t="s">
        <v>149</v>
      </c>
    </row>
    <row r="256" spans="2:65" s="1" customFormat="1" ht="24.2" customHeight="1" x14ac:dyDescent="0.2">
      <c r="B256" s="33"/>
      <c r="C256" s="129" t="s">
        <v>392</v>
      </c>
      <c r="D256" s="129" t="s">
        <v>152</v>
      </c>
      <c r="E256" s="130" t="s">
        <v>393</v>
      </c>
      <c r="F256" s="131" t="s">
        <v>394</v>
      </c>
      <c r="G256" s="132" t="s">
        <v>167</v>
      </c>
      <c r="H256" s="133">
        <v>59.255000000000003</v>
      </c>
      <c r="I256" s="134"/>
      <c r="J256" s="135">
        <f>ROUND(I256*H256,2)</f>
        <v>0</v>
      </c>
      <c r="K256" s="131" t="s">
        <v>156</v>
      </c>
      <c r="L256" s="33"/>
      <c r="M256" s="136" t="s">
        <v>19</v>
      </c>
      <c r="N256" s="137" t="s">
        <v>47</v>
      </c>
      <c r="P256" s="138">
        <f>O256*H256</f>
        <v>0</v>
      </c>
      <c r="Q256" s="138">
        <v>0</v>
      </c>
      <c r="R256" s="138">
        <f>Q256*H256</f>
        <v>0</v>
      </c>
      <c r="S256" s="138">
        <v>0.01</v>
      </c>
      <c r="T256" s="138">
        <f>S256*H256</f>
        <v>0.59255000000000002</v>
      </c>
      <c r="U256" s="331" t="s">
        <v>19</v>
      </c>
      <c r="V256" s="1" t="str">
        <f t="shared" si="2"/>
        <v/>
      </c>
      <c r="AR256" s="140" t="s">
        <v>157</v>
      </c>
      <c r="AT256" s="140" t="s">
        <v>152</v>
      </c>
      <c r="AU256" s="140" t="s">
        <v>88</v>
      </c>
      <c r="AY256" s="18" t="s">
        <v>149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8" t="s">
        <v>88</v>
      </c>
      <c r="BK256" s="141">
        <f>ROUND(I256*H256,2)</f>
        <v>0</v>
      </c>
      <c r="BL256" s="18" t="s">
        <v>157</v>
      </c>
      <c r="BM256" s="140" t="s">
        <v>395</v>
      </c>
    </row>
    <row r="257" spans="2:51" s="1" customFormat="1" ht="11.25" x14ac:dyDescent="0.2">
      <c r="B257" s="33"/>
      <c r="D257" s="142" t="s">
        <v>159</v>
      </c>
      <c r="F257" s="143" t="s">
        <v>396</v>
      </c>
      <c r="I257" s="144"/>
      <c r="L257" s="33"/>
      <c r="M257" s="145"/>
      <c r="U257" s="332"/>
      <c r="V257" s="1" t="str">
        <f t="shared" si="2"/>
        <v/>
      </c>
      <c r="AT257" s="18" t="s">
        <v>159</v>
      </c>
      <c r="AU257" s="18" t="s">
        <v>88</v>
      </c>
    </row>
    <row r="258" spans="2:51" s="14" customFormat="1" ht="11.25" x14ac:dyDescent="0.2">
      <c r="B258" s="159"/>
      <c r="D258" s="147" t="s">
        <v>161</v>
      </c>
      <c r="E258" s="160" t="s">
        <v>19</v>
      </c>
      <c r="F258" s="161" t="s">
        <v>397</v>
      </c>
      <c r="H258" s="160" t="s">
        <v>19</v>
      </c>
      <c r="I258" s="162"/>
      <c r="L258" s="159"/>
      <c r="M258" s="163"/>
      <c r="U258" s="335"/>
      <c r="V258" s="1" t="str">
        <f t="shared" si="2"/>
        <v/>
      </c>
      <c r="AT258" s="160" t="s">
        <v>161</v>
      </c>
      <c r="AU258" s="160" t="s">
        <v>88</v>
      </c>
      <c r="AV258" s="14" t="s">
        <v>82</v>
      </c>
      <c r="AW258" s="14" t="s">
        <v>36</v>
      </c>
      <c r="AX258" s="14" t="s">
        <v>75</v>
      </c>
      <c r="AY258" s="160" t="s">
        <v>149</v>
      </c>
    </row>
    <row r="259" spans="2:51" s="12" customFormat="1" ht="11.25" x14ac:dyDescent="0.2">
      <c r="B259" s="146"/>
      <c r="D259" s="147" t="s">
        <v>161</v>
      </c>
      <c r="E259" s="148" t="s">
        <v>19</v>
      </c>
      <c r="F259" s="149" t="s">
        <v>398</v>
      </c>
      <c r="H259" s="150">
        <v>61.3</v>
      </c>
      <c r="I259" s="151"/>
      <c r="L259" s="146"/>
      <c r="M259" s="152"/>
      <c r="U259" s="333"/>
      <c r="V259" s="1" t="str">
        <f t="shared" si="2"/>
        <v/>
      </c>
      <c r="AT259" s="148" t="s">
        <v>161</v>
      </c>
      <c r="AU259" s="148" t="s">
        <v>88</v>
      </c>
      <c r="AV259" s="12" t="s">
        <v>88</v>
      </c>
      <c r="AW259" s="12" t="s">
        <v>36</v>
      </c>
      <c r="AX259" s="12" t="s">
        <v>75</v>
      </c>
      <c r="AY259" s="148" t="s">
        <v>149</v>
      </c>
    </row>
    <row r="260" spans="2:51" s="12" customFormat="1" ht="11.25" x14ac:dyDescent="0.2">
      <c r="B260" s="146"/>
      <c r="D260" s="147" t="s">
        <v>161</v>
      </c>
      <c r="E260" s="148" t="s">
        <v>19</v>
      </c>
      <c r="F260" s="149" t="s">
        <v>399</v>
      </c>
      <c r="H260" s="150">
        <v>1.4379999999999999</v>
      </c>
      <c r="I260" s="151"/>
      <c r="L260" s="146"/>
      <c r="M260" s="152"/>
      <c r="U260" s="333"/>
      <c r="V260" s="1" t="str">
        <f t="shared" si="2"/>
        <v/>
      </c>
      <c r="AT260" s="148" t="s">
        <v>161</v>
      </c>
      <c r="AU260" s="148" t="s">
        <v>88</v>
      </c>
      <c r="AV260" s="12" t="s">
        <v>88</v>
      </c>
      <c r="AW260" s="12" t="s">
        <v>36</v>
      </c>
      <c r="AX260" s="12" t="s">
        <v>75</v>
      </c>
      <c r="AY260" s="148" t="s">
        <v>149</v>
      </c>
    </row>
    <row r="261" spans="2:51" s="12" customFormat="1" ht="11.25" x14ac:dyDescent="0.2">
      <c r="B261" s="146"/>
      <c r="D261" s="147" t="s">
        <v>161</v>
      </c>
      <c r="E261" s="148" t="s">
        <v>19</v>
      </c>
      <c r="F261" s="149" t="s">
        <v>400</v>
      </c>
      <c r="H261" s="150">
        <v>2.9260000000000002</v>
      </c>
      <c r="I261" s="151"/>
      <c r="L261" s="146"/>
      <c r="M261" s="152"/>
      <c r="U261" s="333"/>
      <c r="V261" s="1" t="str">
        <f t="shared" si="2"/>
        <v/>
      </c>
      <c r="AT261" s="148" t="s">
        <v>161</v>
      </c>
      <c r="AU261" s="148" t="s">
        <v>88</v>
      </c>
      <c r="AV261" s="12" t="s">
        <v>88</v>
      </c>
      <c r="AW261" s="12" t="s">
        <v>36</v>
      </c>
      <c r="AX261" s="12" t="s">
        <v>75</v>
      </c>
      <c r="AY261" s="148" t="s">
        <v>149</v>
      </c>
    </row>
    <row r="262" spans="2:51" s="12" customFormat="1" ht="11.25" x14ac:dyDescent="0.2">
      <c r="B262" s="146"/>
      <c r="D262" s="147" t="s">
        <v>161</v>
      </c>
      <c r="E262" s="148" t="s">
        <v>19</v>
      </c>
      <c r="F262" s="149" t="s">
        <v>401</v>
      </c>
      <c r="H262" s="150">
        <v>-2.319</v>
      </c>
      <c r="I262" s="151"/>
      <c r="L262" s="146"/>
      <c r="M262" s="152"/>
      <c r="U262" s="333"/>
      <c r="V262" s="1" t="str">
        <f t="shared" si="2"/>
        <v/>
      </c>
      <c r="AT262" s="148" t="s">
        <v>161</v>
      </c>
      <c r="AU262" s="148" t="s">
        <v>88</v>
      </c>
      <c r="AV262" s="12" t="s">
        <v>88</v>
      </c>
      <c r="AW262" s="12" t="s">
        <v>36</v>
      </c>
      <c r="AX262" s="12" t="s">
        <v>75</v>
      </c>
      <c r="AY262" s="148" t="s">
        <v>149</v>
      </c>
    </row>
    <row r="263" spans="2:51" s="12" customFormat="1" ht="11.25" x14ac:dyDescent="0.2">
      <c r="B263" s="146"/>
      <c r="D263" s="147" t="s">
        <v>161</v>
      </c>
      <c r="E263" s="148" t="s">
        <v>19</v>
      </c>
      <c r="F263" s="149" t="s">
        <v>402</v>
      </c>
      <c r="H263" s="150">
        <v>-23.048999999999999</v>
      </c>
      <c r="I263" s="151"/>
      <c r="L263" s="146"/>
      <c r="M263" s="152"/>
      <c r="U263" s="333"/>
      <c r="V263" s="1" t="str">
        <f t="shared" si="2"/>
        <v/>
      </c>
      <c r="AT263" s="148" t="s">
        <v>161</v>
      </c>
      <c r="AU263" s="148" t="s">
        <v>88</v>
      </c>
      <c r="AV263" s="12" t="s">
        <v>88</v>
      </c>
      <c r="AW263" s="12" t="s">
        <v>36</v>
      </c>
      <c r="AX263" s="12" t="s">
        <v>75</v>
      </c>
      <c r="AY263" s="148" t="s">
        <v>149</v>
      </c>
    </row>
    <row r="264" spans="2:51" s="14" customFormat="1" ht="11.25" x14ac:dyDescent="0.2">
      <c r="B264" s="159"/>
      <c r="D264" s="147" t="s">
        <v>161</v>
      </c>
      <c r="E264" s="160" t="s">
        <v>19</v>
      </c>
      <c r="F264" s="161" t="s">
        <v>403</v>
      </c>
      <c r="H264" s="160" t="s">
        <v>19</v>
      </c>
      <c r="I264" s="162"/>
      <c r="L264" s="159"/>
      <c r="M264" s="163"/>
      <c r="U264" s="335"/>
      <c r="V264" s="1" t="str">
        <f t="shared" si="2"/>
        <v/>
      </c>
      <c r="AT264" s="160" t="s">
        <v>161</v>
      </c>
      <c r="AU264" s="160" t="s">
        <v>88</v>
      </c>
      <c r="AV264" s="14" t="s">
        <v>82</v>
      </c>
      <c r="AW264" s="14" t="s">
        <v>36</v>
      </c>
      <c r="AX264" s="14" t="s">
        <v>75</v>
      </c>
      <c r="AY264" s="160" t="s">
        <v>149</v>
      </c>
    </row>
    <row r="265" spans="2:51" s="12" customFormat="1" ht="11.25" x14ac:dyDescent="0.2">
      <c r="B265" s="146"/>
      <c r="D265" s="147" t="s">
        <v>161</v>
      </c>
      <c r="E265" s="148" t="s">
        <v>19</v>
      </c>
      <c r="F265" s="149" t="s">
        <v>404</v>
      </c>
      <c r="H265" s="150">
        <v>3.0649999999999999</v>
      </c>
      <c r="I265" s="151"/>
      <c r="L265" s="146"/>
      <c r="M265" s="152"/>
      <c r="U265" s="333"/>
      <c r="V265" s="1" t="str">
        <f t="shared" si="2"/>
        <v/>
      </c>
      <c r="AT265" s="148" t="s">
        <v>161</v>
      </c>
      <c r="AU265" s="148" t="s">
        <v>88</v>
      </c>
      <c r="AV265" s="12" t="s">
        <v>88</v>
      </c>
      <c r="AW265" s="12" t="s">
        <v>36</v>
      </c>
      <c r="AX265" s="12" t="s">
        <v>75</v>
      </c>
      <c r="AY265" s="148" t="s">
        <v>149</v>
      </c>
    </row>
    <row r="266" spans="2:51" s="14" customFormat="1" ht="11.25" x14ac:dyDescent="0.2">
      <c r="B266" s="159"/>
      <c r="D266" s="147" t="s">
        <v>161</v>
      </c>
      <c r="E266" s="160" t="s">
        <v>19</v>
      </c>
      <c r="F266" s="161" t="s">
        <v>405</v>
      </c>
      <c r="H266" s="160" t="s">
        <v>19</v>
      </c>
      <c r="I266" s="162"/>
      <c r="L266" s="159"/>
      <c r="M266" s="163"/>
      <c r="U266" s="335"/>
      <c r="V266" s="1" t="str">
        <f t="shared" si="2"/>
        <v/>
      </c>
      <c r="AT266" s="160" t="s">
        <v>161</v>
      </c>
      <c r="AU266" s="160" t="s">
        <v>88</v>
      </c>
      <c r="AV266" s="14" t="s">
        <v>82</v>
      </c>
      <c r="AW266" s="14" t="s">
        <v>36</v>
      </c>
      <c r="AX266" s="14" t="s">
        <v>75</v>
      </c>
      <c r="AY266" s="160" t="s">
        <v>149</v>
      </c>
    </row>
    <row r="267" spans="2:51" s="12" customFormat="1" ht="11.25" x14ac:dyDescent="0.2">
      <c r="B267" s="146"/>
      <c r="D267" s="147" t="s">
        <v>161</v>
      </c>
      <c r="E267" s="148" t="s">
        <v>19</v>
      </c>
      <c r="F267" s="149" t="s">
        <v>406</v>
      </c>
      <c r="H267" s="150">
        <v>13.087999999999999</v>
      </c>
      <c r="I267" s="151"/>
      <c r="L267" s="146"/>
      <c r="M267" s="152"/>
      <c r="U267" s="333"/>
      <c r="V267" s="1" t="str">
        <f t="shared" si="2"/>
        <v/>
      </c>
      <c r="AT267" s="148" t="s">
        <v>161</v>
      </c>
      <c r="AU267" s="148" t="s">
        <v>88</v>
      </c>
      <c r="AV267" s="12" t="s">
        <v>88</v>
      </c>
      <c r="AW267" s="12" t="s">
        <v>36</v>
      </c>
      <c r="AX267" s="12" t="s">
        <v>75</v>
      </c>
      <c r="AY267" s="148" t="s">
        <v>149</v>
      </c>
    </row>
    <row r="268" spans="2:51" s="12" customFormat="1" ht="11.25" x14ac:dyDescent="0.2">
      <c r="B268" s="146"/>
      <c r="D268" s="147" t="s">
        <v>161</v>
      </c>
      <c r="E268" s="148" t="s">
        <v>19</v>
      </c>
      <c r="F268" s="149" t="s">
        <v>407</v>
      </c>
      <c r="H268" s="150">
        <v>-1.845</v>
      </c>
      <c r="I268" s="151"/>
      <c r="L268" s="146"/>
      <c r="M268" s="152"/>
      <c r="U268" s="333"/>
      <c r="V268" s="1" t="str">
        <f t="shared" si="2"/>
        <v/>
      </c>
      <c r="AT268" s="148" t="s">
        <v>161</v>
      </c>
      <c r="AU268" s="148" t="s">
        <v>88</v>
      </c>
      <c r="AV268" s="12" t="s">
        <v>88</v>
      </c>
      <c r="AW268" s="12" t="s">
        <v>36</v>
      </c>
      <c r="AX268" s="12" t="s">
        <v>75</v>
      </c>
      <c r="AY268" s="148" t="s">
        <v>149</v>
      </c>
    </row>
    <row r="269" spans="2:51" s="14" customFormat="1" ht="11.25" x14ac:dyDescent="0.2">
      <c r="B269" s="159"/>
      <c r="D269" s="147" t="s">
        <v>161</v>
      </c>
      <c r="E269" s="160" t="s">
        <v>19</v>
      </c>
      <c r="F269" s="161" t="s">
        <v>408</v>
      </c>
      <c r="H269" s="160" t="s">
        <v>19</v>
      </c>
      <c r="I269" s="162"/>
      <c r="L269" s="159"/>
      <c r="M269" s="163"/>
      <c r="U269" s="335"/>
      <c r="V269" s="1" t="str">
        <f t="shared" si="2"/>
        <v/>
      </c>
      <c r="AT269" s="160" t="s">
        <v>161</v>
      </c>
      <c r="AU269" s="160" t="s">
        <v>88</v>
      </c>
      <c r="AV269" s="14" t="s">
        <v>82</v>
      </c>
      <c r="AW269" s="14" t="s">
        <v>36</v>
      </c>
      <c r="AX269" s="14" t="s">
        <v>75</v>
      </c>
      <c r="AY269" s="160" t="s">
        <v>149</v>
      </c>
    </row>
    <row r="270" spans="2:51" s="12" customFormat="1" ht="11.25" x14ac:dyDescent="0.2">
      <c r="B270" s="146"/>
      <c r="D270" s="147" t="s">
        <v>161</v>
      </c>
      <c r="E270" s="148" t="s">
        <v>19</v>
      </c>
      <c r="F270" s="149" t="s">
        <v>409</v>
      </c>
      <c r="H270" s="150">
        <v>10.39</v>
      </c>
      <c r="I270" s="151"/>
      <c r="L270" s="146"/>
      <c r="M270" s="152"/>
      <c r="U270" s="333"/>
      <c r="V270" s="1" t="str">
        <f t="shared" si="2"/>
        <v/>
      </c>
      <c r="AT270" s="148" t="s">
        <v>161</v>
      </c>
      <c r="AU270" s="148" t="s">
        <v>88</v>
      </c>
      <c r="AV270" s="12" t="s">
        <v>88</v>
      </c>
      <c r="AW270" s="12" t="s">
        <v>36</v>
      </c>
      <c r="AX270" s="12" t="s">
        <v>75</v>
      </c>
      <c r="AY270" s="148" t="s">
        <v>149</v>
      </c>
    </row>
    <row r="271" spans="2:51" s="15" customFormat="1" ht="11.25" x14ac:dyDescent="0.2">
      <c r="B271" s="165"/>
      <c r="D271" s="147" t="s">
        <v>161</v>
      </c>
      <c r="E271" s="166" t="s">
        <v>19</v>
      </c>
      <c r="F271" s="167" t="s">
        <v>410</v>
      </c>
      <c r="H271" s="168">
        <v>64.994</v>
      </c>
      <c r="I271" s="169"/>
      <c r="L271" s="165"/>
      <c r="M271" s="170"/>
      <c r="U271" s="336"/>
      <c r="V271" s="1" t="str">
        <f t="shared" si="2"/>
        <v/>
      </c>
      <c r="AT271" s="166" t="s">
        <v>161</v>
      </c>
      <c r="AU271" s="166" t="s">
        <v>88</v>
      </c>
      <c r="AV271" s="15" t="s">
        <v>150</v>
      </c>
      <c r="AW271" s="15" t="s">
        <v>36</v>
      </c>
      <c r="AX271" s="15" t="s">
        <v>75</v>
      </c>
      <c r="AY271" s="166" t="s">
        <v>149</v>
      </c>
    </row>
    <row r="272" spans="2:51" s="14" customFormat="1" ht="11.25" x14ac:dyDescent="0.2">
      <c r="B272" s="159"/>
      <c r="D272" s="147" t="s">
        <v>161</v>
      </c>
      <c r="E272" s="160" t="s">
        <v>19</v>
      </c>
      <c r="F272" s="161" t="s">
        <v>411</v>
      </c>
      <c r="H272" s="160" t="s">
        <v>19</v>
      </c>
      <c r="I272" s="162"/>
      <c r="L272" s="159"/>
      <c r="M272" s="163"/>
      <c r="U272" s="335"/>
      <c r="V272" s="1" t="str">
        <f t="shared" si="2"/>
        <v/>
      </c>
      <c r="AT272" s="160" t="s">
        <v>161</v>
      </c>
      <c r="AU272" s="160" t="s">
        <v>88</v>
      </c>
      <c r="AV272" s="14" t="s">
        <v>82</v>
      </c>
      <c r="AW272" s="14" t="s">
        <v>36</v>
      </c>
      <c r="AX272" s="14" t="s">
        <v>75</v>
      </c>
      <c r="AY272" s="160" t="s">
        <v>149</v>
      </c>
    </row>
    <row r="273" spans="2:65" s="12" customFormat="1" ht="11.25" x14ac:dyDescent="0.2">
      <c r="B273" s="146"/>
      <c r="D273" s="147" t="s">
        <v>161</v>
      </c>
      <c r="E273" s="148" t="s">
        <v>19</v>
      </c>
      <c r="F273" s="149" t="s">
        <v>412</v>
      </c>
      <c r="H273" s="150">
        <v>-5.7389999999999999</v>
      </c>
      <c r="I273" s="151"/>
      <c r="L273" s="146"/>
      <c r="M273" s="152"/>
      <c r="U273" s="333"/>
      <c r="V273" s="1" t="str">
        <f t="shared" si="2"/>
        <v/>
      </c>
      <c r="AT273" s="148" t="s">
        <v>161</v>
      </c>
      <c r="AU273" s="148" t="s">
        <v>88</v>
      </c>
      <c r="AV273" s="12" t="s">
        <v>88</v>
      </c>
      <c r="AW273" s="12" t="s">
        <v>36</v>
      </c>
      <c r="AX273" s="12" t="s">
        <v>75</v>
      </c>
      <c r="AY273" s="148" t="s">
        <v>149</v>
      </c>
    </row>
    <row r="274" spans="2:65" s="13" customFormat="1" ht="11.25" x14ac:dyDescent="0.2">
      <c r="B274" s="153"/>
      <c r="D274" s="147" t="s">
        <v>161</v>
      </c>
      <c r="E274" s="154" t="s">
        <v>19</v>
      </c>
      <c r="F274" s="155" t="s">
        <v>164</v>
      </c>
      <c r="H274" s="156">
        <v>59.255000000000003</v>
      </c>
      <c r="I274" s="157"/>
      <c r="L274" s="153"/>
      <c r="M274" s="158"/>
      <c r="U274" s="334"/>
      <c r="V274" s="1" t="str">
        <f t="shared" si="2"/>
        <v/>
      </c>
      <c r="AT274" s="154" t="s">
        <v>161</v>
      </c>
      <c r="AU274" s="154" t="s">
        <v>88</v>
      </c>
      <c r="AV274" s="13" t="s">
        <v>157</v>
      </c>
      <c r="AW274" s="13" t="s">
        <v>36</v>
      </c>
      <c r="AX274" s="13" t="s">
        <v>82</v>
      </c>
      <c r="AY274" s="154" t="s">
        <v>149</v>
      </c>
    </row>
    <row r="275" spans="2:65" s="1" customFormat="1" ht="24.2" customHeight="1" x14ac:dyDescent="0.2">
      <c r="B275" s="33"/>
      <c r="C275" s="129" t="s">
        <v>413</v>
      </c>
      <c r="D275" s="129" t="s">
        <v>152</v>
      </c>
      <c r="E275" s="130" t="s">
        <v>414</v>
      </c>
      <c r="F275" s="131" t="s">
        <v>415</v>
      </c>
      <c r="G275" s="132" t="s">
        <v>167</v>
      </c>
      <c r="H275" s="133">
        <v>58.51</v>
      </c>
      <c r="I275" s="134"/>
      <c r="J275" s="135">
        <f>ROUND(I275*H275,2)</f>
        <v>0</v>
      </c>
      <c r="K275" s="131" t="s">
        <v>156</v>
      </c>
      <c r="L275" s="33"/>
      <c r="M275" s="136" t="s">
        <v>19</v>
      </c>
      <c r="N275" s="137" t="s">
        <v>47</v>
      </c>
      <c r="P275" s="138">
        <f>O275*H275</f>
        <v>0</v>
      </c>
      <c r="Q275" s="138">
        <v>4.0000000000000003E-5</v>
      </c>
      <c r="R275" s="138">
        <f>Q275*H275</f>
        <v>2.3404000000000003E-3</v>
      </c>
      <c r="S275" s="138">
        <v>0</v>
      </c>
      <c r="T275" s="138">
        <f>S275*H275</f>
        <v>0</v>
      </c>
      <c r="U275" s="331" t="s">
        <v>19</v>
      </c>
      <c r="V275" s="1" t="str">
        <f t="shared" si="2"/>
        <v/>
      </c>
      <c r="AR275" s="140" t="s">
        <v>157</v>
      </c>
      <c r="AT275" s="140" t="s">
        <v>152</v>
      </c>
      <c r="AU275" s="140" t="s">
        <v>88</v>
      </c>
      <c r="AY275" s="18" t="s">
        <v>149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8" t="s">
        <v>88</v>
      </c>
      <c r="BK275" s="141">
        <f>ROUND(I275*H275,2)</f>
        <v>0</v>
      </c>
      <c r="BL275" s="18" t="s">
        <v>157</v>
      </c>
      <c r="BM275" s="140" t="s">
        <v>416</v>
      </c>
    </row>
    <row r="276" spans="2:65" s="1" customFormat="1" ht="11.25" x14ac:dyDescent="0.2">
      <c r="B276" s="33"/>
      <c r="D276" s="142" t="s">
        <v>159</v>
      </c>
      <c r="F276" s="143" t="s">
        <v>417</v>
      </c>
      <c r="I276" s="144"/>
      <c r="L276" s="33"/>
      <c r="M276" s="145"/>
      <c r="U276" s="332"/>
      <c r="V276" s="1" t="str">
        <f t="shared" si="2"/>
        <v/>
      </c>
      <c r="AT276" s="18" t="s">
        <v>159</v>
      </c>
      <c r="AU276" s="18" t="s">
        <v>88</v>
      </c>
    </row>
    <row r="277" spans="2:65" s="12" customFormat="1" ht="11.25" x14ac:dyDescent="0.2">
      <c r="B277" s="146"/>
      <c r="D277" s="147" t="s">
        <v>161</v>
      </c>
      <c r="E277" s="148" t="s">
        <v>19</v>
      </c>
      <c r="F277" s="149" t="s">
        <v>418</v>
      </c>
      <c r="H277" s="150">
        <v>28.51</v>
      </c>
      <c r="I277" s="151"/>
      <c r="L277" s="146"/>
      <c r="M277" s="152"/>
      <c r="U277" s="333"/>
      <c r="V277" s="1" t="str">
        <f t="shared" si="2"/>
        <v/>
      </c>
      <c r="AT277" s="148" t="s">
        <v>161</v>
      </c>
      <c r="AU277" s="148" t="s">
        <v>88</v>
      </c>
      <c r="AV277" s="12" t="s">
        <v>88</v>
      </c>
      <c r="AW277" s="12" t="s">
        <v>36</v>
      </c>
      <c r="AX277" s="12" t="s">
        <v>75</v>
      </c>
      <c r="AY277" s="148" t="s">
        <v>149</v>
      </c>
    </row>
    <row r="278" spans="2:65" s="12" customFormat="1" ht="11.25" x14ac:dyDescent="0.2">
      <c r="B278" s="146"/>
      <c r="D278" s="147" t="s">
        <v>161</v>
      </c>
      <c r="E278" s="148" t="s">
        <v>19</v>
      </c>
      <c r="F278" s="149" t="s">
        <v>419</v>
      </c>
      <c r="H278" s="150">
        <v>30</v>
      </c>
      <c r="I278" s="151"/>
      <c r="L278" s="146"/>
      <c r="M278" s="152"/>
      <c r="U278" s="333"/>
      <c r="V278" s="1" t="str">
        <f t="shared" si="2"/>
        <v/>
      </c>
      <c r="AT278" s="148" t="s">
        <v>161</v>
      </c>
      <c r="AU278" s="148" t="s">
        <v>88</v>
      </c>
      <c r="AV278" s="12" t="s">
        <v>88</v>
      </c>
      <c r="AW278" s="12" t="s">
        <v>36</v>
      </c>
      <c r="AX278" s="12" t="s">
        <v>75</v>
      </c>
      <c r="AY278" s="148" t="s">
        <v>149</v>
      </c>
    </row>
    <row r="279" spans="2:65" s="13" customFormat="1" ht="11.25" x14ac:dyDescent="0.2">
      <c r="B279" s="153"/>
      <c r="D279" s="147" t="s">
        <v>161</v>
      </c>
      <c r="E279" s="154" t="s">
        <v>19</v>
      </c>
      <c r="F279" s="155" t="s">
        <v>164</v>
      </c>
      <c r="H279" s="156">
        <v>58.510000000000005</v>
      </c>
      <c r="I279" s="157"/>
      <c r="L279" s="153"/>
      <c r="M279" s="158"/>
      <c r="U279" s="334"/>
      <c r="V279" s="1" t="str">
        <f t="shared" si="2"/>
        <v/>
      </c>
      <c r="AT279" s="154" t="s">
        <v>161</v>
      </c>
      <c r="AU279" s="154" t="s">
        <v>88</v>
      </c>
      <c r="AV279" s="13" t="s">
        <v>157</v>
      </c>
      <c r="AW279" s="13" t="s">
        <v>36</v>
      </c>
      <c r="AX279" s="13" t="s">
        <v>82</v>
      </c>
      <c r="AY279" s="154" t="s">
        <v>149</v>
      </c>
    </row>
    <row r="280" spans="2:65" s="1" customFormat="1" ht="16.5" customHeight="1" x14ac:dyDescent="0.2">
      <c r="B280" s="33"/>
      <c r="C280" s="129" t="s">
        <v>420</v>
      </c>
      <c r="D280" s="129" t="s">
        <v>152</v>
      </c>
      <c r="E280" s="130" t="s">
        <v>421</v>
      </c>
      <c r="F280" s="131" t="s">
        <v>422</v>
      </c>
      <c r="G280" s="132" t="s">
        <v>305</v>
      </c>
      <c r="H280" s="133">
        <v>1</v>
      </c>
      <c r="I280" s="134"/>
      <c r="J280" s="135">
        <f>ROUND(I280*H280,2)</f>
        <v>0</v>
      </c>
      <c r="K280" s="131" t="s">
        <v>19</v>
      </c>
      <c r="L280" s="33"/>
      <c r="M280" s="136" t="s">
        <v>19</v>
      </c>
      <c r="N280" s="137" t="s">
        <v>47</v>
      </c>
      <c r="P280" s="138">
        <f>O280*H280</f>
        <v>0</v>
      </c>
      <c r="Q280" s="138">
        <v>0</v>
      </c>
      <c r="R280" s="138">
        <f>Q280*H280</f>
        <v>0</v>
      </c>
      <c r="S280" s="138">
        <v>0</v>
      </c>
      <c r="T280" s="138">
        <f>S280*H280</f>
        <v>0</v>
      </c>
      <c r="U280" s="331" t="s">
        <v>19</v>
      </c>
      <c r="V280" s="1" t="str">
        <f t="shared" si="2"/>
        <v/>
      </c>
      <c r="AR280" s="140" t="s">
        <v>157</v>
      </c>
      <c r="AT280" s="140" t="s">
        <v>152</v>
      </c>
      <c r="AU280" s="140" t="s">
        <v>88</v>
      </c>
      <c r="AY280" s="18" t="s">
        <v>149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8" t="s">
        <v>88</v>
      </c>
      <c r="BK280" s="141">
        <f>ROUND(I280*H280,2)</f>
        <v>0</v>
      </c>
      <c r="BL280" s="18" t="s">
        <v>157</v>
      </c>
      <c r="BM280" s="140" t="s">
        <v>423</v>
      </c>
    </row>
    <row r="281" spans="2:65" s="11" customFormat="1" ht="22.9" customHeight="1" x14ac:dyDescent="0.2">
      <c r="B281" s="117"/>
      <c r="D281" s="118" t="s">
        <v>74</v>
      </c>
      <c r="E281" s="127" t="s">
        <v>424</v>
      </c>
      <c r="F281" s="127" t="s">
        <v>425</v>
      </c>
      <c r="I281" s="120"/>
      <c r="J281" s="128">
        <f>BK281</f>
        <v>0</v>
      </c>
      <c r="L281" s="117"/>
      <c r="M281" s="122"/>
      <c r="P281" s="123">
        <f>SUM(P282:P303)</f>
        <v>0</v>
      </c>
      <c r="R281" s="123">
        <f>SUM(R282:R303)</f>
        <v>0</v>
      </c>
      <c r="T281" s="123">
        <f>SUM(T282:T303)</f>
        <v>0</v>
      </c>
      <c r="U281" s="330"/>
      <c r="V281" s="1" t="str">
        <f t="shared" si="2"/>
        <v/>
      </c>
      <c r="AR281" s="118" t="s">
        <v>82</v>
      </c>
      <c r="AT281" s="125" t="s">
        <v>74</v>
      </c>
      <c r="AU281" s="125" t="s">
        <v>82</v>
      </c>
      <c r="AY281" s="118" t="s">
        <v>149</v>
      </c>
      <c r="BK281" s="126">
        <f>SUM(BK282:BK303)</f>
        <v>0</v>
      </c>
    </row>
    <row r="282" spans="2:65" s="1" customFormat="1" ht="24.2" customHeight="1" x14ac:dyDescent="0.2">
      <c r="B282" s="33"/>
      <c r="C282" s="129" t="s">
        <v>426</v>
      </c>
      <c r="D282" s="129" t="s">
        <v>152</v>
      </c>
      <c r="E282" s="130" t="s">
        <v>427</v>
      </c>
      <c r="F282" s="131" t="s">
        <v>428</v>
      </c>
      <c r="G282" s="132" t="s">
        <v>429</v>
      </c>
      <c r="H282" s="133">
        <v>7.5860000000000003</v>
      </c>
      <c r="I282" s="134"/>
      <c r="J282" s="135">
        <f>ROUND(I282*H282,2)</f>
        <v>0</v>
      </c>
      <c r="K282" s="131" t="s">
        <v>156</v>
      </c>
      <c r="L282" s="33"/>
      <c r="M282" s="136" t="s">
        <v>19</v>
      </c>
      <c r="N282" s="137" t="s">
        <v>47</v>
      </c>
      <c r="P282" s="138">
        <f>O282*H282</f>
        <v>0</v>
      </c>
      <c r="Q282" s="138">
        <v>0</v>
      </c>
      <c r="R282" s="138">
        <f>Q282*H282</f>
        <v>0</v>
      </c>
      <c r="S282" s="138">
        <v>0</v>
      </c>
      <c r="T282" s="138">
        <f>S282*H282</f>
        <v>0</v>
      </c>
      <c r="U282" s="331" t="s">
        <v>19</v>
      </c>
      <c r="V282" s="1" t="str">
        <f t="shared" si="2"/>
        <v/>
      </c>
      <c r="AR282" s="140" t="s">
        <v>157</v>
      </c>
      <c r="AT282" s="140" t="s">
        <v>152</v>
      </c>
      <c r="AU282" s="140" t="s">
        <v>88</v>
      </c>
      <c r="AY282" s="18" t="s">
        <v>149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8" t="s">
        <v>88</v>
      </c>
      <c r="BK282" s="141">
        <f>ROUND(I282*H282,2)</f>
        <v>0</v>
      </c>
      <c r="BL282" s="18" t="s">
        <v>157</v>
      </c>
      <c r="BM282" s="140" t="s">
        <v>430</v>
      </c>
    </row>
    <row r="283" spans="2:65" s="1" customFormat="1" ht="11.25" x14ac:dyDescent="0.2">
      <c r="B283" s="33"/>
      <c r="D283" s="142" t="s">
        <v>159</v>
      </c>
      <c r="F283" s="143" t="s">
        <v>431</v>
      </c>
      <c r="I283" s="144"/>
      <c r="L283" s="33"/>
      <c r="M283" s="145"/>
      <c r="U283" s="332"/>
      <c r="V283" s="1" t="str">
        <f t="shared" si="2"/>
        <v/>
      </c>
      <c r="AT283" s="18" t="s">
        <v>159</v>
      </c>
      <c r="AU283" s="18" t="s">
        <v>88</v>
      </c>
    </row>
    <row r="284" spans="2:65" s="1" customFormat="1" ht="21.75" customHeight="1" x14ac:dyDescent="0.2">
      <c r="B284" s="33"/>
      <c r="C284" s="129" t="s">
        <v>432</v>
      </c>
      <c r="D284" s="129" t="s">
        <v>152</v>
      </c>
      <c r="E284" s="130" t="s">
        <v>433</v>
      </c>
      <c r="F284" s="131" t="s">
        <v>434</v>
      </c>
      <c r="G284" s="132" t="s">
        <v>429</v>
      </c>
      <c r="H284" s="133">
        <v>7.5860000000000003</v>
      </c>
      <c r="I284" s="134"/>
      <c r="J284" s="135">
        <f>ROUND(I284*H284,2)</f>
        <v>0</v>
      </c>
      <c r="K284" s="131" t="s">
        <v>156</v>
      </c>
      <c r="L284" s="33"/>
      <c r="M284" s="136" t="s">
        <v>19</v>
      </c>
      <c r="N284" s="137" t="s">
        <v>47</v>
      </c>
      <c r="P284" s="138">
        <f>O284*H284</f>
        <v>0</v>
      </c>
      <c r="Q284" s="138">
        <v>0</v>
      </c>
      <c r="R284" s="138">
        <f>Q284*H284</f>
        <v>0</v>
      </c>
      <c r="S284" s="138">
        <v>0</v>
      </c>
      <c r="T284" s="138">
        <f>S284*H284</f>
        <v>0</v>
      </c>
      <c r="U284" s="331" t="s">
        <v>19</v>
      </c>
      <c r="V284" s="1" t="str">
        <f t="shared" si="2"/>
        <v/>
      </c>
      <c r="AR284" s="140" t="s">
        <v>157</v>
      </c>
      <c r="AT284" s="140" t="s">
        <v>152</v>
      </c>
      <c r="AU284" s="140" t="s">
        <v>88</v>
      </c>
      <c r="AY284" s="18" t="s">
        <v>149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8" t="s">
        <v>88</v>
      </c>
      <c r="BK284" s="141">
        <f>ROUND(I284*H284,2)</f>
        <v>0</v>
      </c>
      <c r="BL284" s="18" t="s">
        <v>157</v>
      </c>
      <c r="BM284" s="140" t="s">
        <v>435</v>
      </c>
    </row>
    <row r="285" spans="2:65" s="1" customFormat="1" ht="11.25" x14ac:dyDescent="0.2">
      <c r="B285" s="33"/>
      <c r="D285" s="142" t="s">
        <v>159</v>
      </c>
      <c r="F285" s="143" t="s">
        <v>436</v>
      </c>
      <c r="I285" s="144"/>
      <c r="L285" s="33"/>
      <c r="M285" s="145"/>
      <c r="U285" s="332"/>
      <c r="V285" s="1" t="str">
        <f t="shared" si="2"/>
        <v/>
      </c>
      <c r="AT285" s="18" t="s">
        <v>159</v>
      </c>
      <c r="AU285" s="18" t="s">
        <v>88</v>
      </c>
    </row>
    <row r="286" spans="2:65" s="1" customFormat="1" ht="24.2" customHeight="1" x14ac:dyDescent="0.2">
      <c r="B286" s="33"/>
      <c r="C286" s="129" t="s">
        <v>437</v>
      </c>
      <c r="D286" s="129" t="s">
        <v>152</v>
      </c>
      <c r="E286" s="130" t="s">
        <v>438</v>
      </c>
      <c r="F286" s="131" t="s">
        <v>439</v>
      </c>
      <c r="G286" s="132" t="s">
        <v>429</v>
      </c>
      <c r="H286" s="133">
        <v>68.274000000000001</v>
      </c>
      <c r="I286" s="134"/>
      <c r="J286" s="135">
        <f>ROUND(I286*H286,2)</f>
        <v>0</v>
      </c>
      <c r="K286" s="131" t="s">
        <v>156</v>
      </c>
      <c r="L286" s="33"/>
      <c r="M286" s="136" t="s">
        <v>19</v>
      </c>
      <c r="N286" s="137" t="s">
        <v>47</v>
      </c>
      <c r="P286" s="138">
        <f>O286*H286</f>
        <v>0</v>
      </c>
      <c r="Q286" s="138">
        <v>0</v>
      </c>
      <c r="R286" s="138">
        <f>Q286*H286</f>
        <v>0</v>
      </c>
      <c r="S286" s="138">
        <v>0</v>
      </c>
      <c r="T286" s="138">
        <f>S286*H286</f>
        <v>0</v>
      </c>
      <c r="U286" s="331" t="s">
        <v>19</v>
      </c>
      <c r="V286" s="1" t="str">
        <f t="shared" si="2"/>
        <v/>
      </c>
      <c r="AR286" s="140" t="s">
        <v>157</v>
      </c>
      <c r="AT286" s="140" t="s">
        <v>152</v>
      </c>
      <c r="AU286" s="140" t="s">
        <v>88</v>
      </c>
      <c r="AY286" s="18" t="s">
        <v>149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88</v>
      </c>
      <c r="BK286" s="141">
        <f>ROUND(I286*H286,2)</f>
        <v>0</v>
      </c>
      <c r="BL286" s="18" t="s">
        <v>157</v>
      </c>
      <c r="BM286" s="140" t="s">
        <v>440</v>
      </c>
    </row>
    <row r="287" spans="2:65" s="1" customFormat="1" ht="11.25" x14ac:dyDescent="0.2">
      <c r="B287" s="33"/>
      <c r="D287" s="142" t="s">
        <v>159</v>
      </c>
      <c r="F287" s="143" t="s">
        <v>441</v>
      </c>
      <c r="I287" s="144"/>
      <c r="L287" s="33"/>
      <c r="M287" s="145"/>
      <c r="U287" s="332"/>
      <c r="V287" s="1" t="str">
        <f t="shared" si="2"/>
        <v/>
      </c>
      <c r="AT287" s="18" t="s">
        <v>159</v>
      </c>
      <c r="AU287" s="18" t="s">
        <v>88</v>
      </c>
    </row>
    <row r="288" spans="2:65" s="1" customFormat="1" ht="19.5" x14ac:dyDescent="0.2">
      <c r="B288" s="33"/>
      <c r="D288" s="147" t="s">
        <v>220</v>
      </c>
      <c r="F288" s="164" t="s">
        <v>442</v>
      </c>
      <c r="I288" s="144"/>
      <c r="L288" s="33"/>
      <c r="M288" s="145"/>
      <c r="U288" s="332"/>
      <c r="V288" s="1" t="str">
        <f t="shared" si="2"/>
        <v/>
      </c>
      <c r="AT288" s="18" t="s">
        <v>220</v>
      </c>
      <c r="AU288" s="18" t="s">
        <v>88</v>
      </c>
    </row>
    <row r="289" spans="2:65" s="12" customFormat="1" ht="11.25" x14ac:dyDescent="0.2">
      <c r="B289" s="146"/>
      <c r="D289" s="147" t="s">
        <v>161</v>
      </c>
      <c r="F289" s="149" t="s">
        <v>443</v>
      </c>
      <c r="H289" s="150">
        <v>68.274000000000001</v>
      </c>
      <c r="I289" s="151"/>
      <c r="L289" s="146"/>
      <c r="M289" s="152"/>
      <c r="U289" s="333"/>
      <c r="V289" s="1" t="str">
        <f t="shared" si="2"/>
        <v/>
      </c>
      <c r="AT289" s="148" t="s">
        <v>161</v>
      </c>
      <c r="AU289" s="148" t="s">
        <v>88</v>
      </c>
      <c r="AV289" s="12" t="s">
        <v>88</v>
      </c>
      <c r="AW289" s="12" t="s">
        <v>4</v>
      </c>
      <c r="AX289" s="12" t="s">
        <v>82</v>
      </c>
      <c r="AY289" s="148" t="s">
        <v>149</v>
      </c>
    </row>
    <row r="290" spans="2:65" s="1" customFormat="1" ht="24.2" customHeight="1" x14ac:dyDescent="0.2">
      <c r="B290" s="33"/>
      <c r="C290" s="129" t="s">
        <v>444</v>
      </c>
      <c r="D290" s="129" t="s">
        <v>152</v>
      </c>
      <c r="E290" s="130" t="s">
        <v>445</v>
      </c>
      <c r="F290" s="131" t="s">
        <v>446</v>
      </c>
      <c r="G290" s="132" t="s">
        <v>429</v>
      </c>
      <c r="H290" s="133">
        <v>4.024</v>
      </c>
      <c r="I290" s="134"/>
      <c r="J290" s="135">
        <f>ROUND(I290*H290,2)</f>
        <v>0</v>
      </c>
      <c r="K290" s="131" t="s">
        <v>156</v>
      </c>
      <c r="L290" s="33"/>
      <c r="M290" s="136" t="s">
        <v>19</v>
      </c>
      <c r="N290" s="137" t="s">
        <v>47</v>
      </c>
      <c r="P290" s="138">
        <f>O290*H290</f>
        <v>0</v>
      </c>
      <c r="Q290" s="138">
        <v>0</v>
      </c>
      <c r="R290" s="138">
        <f>Q290*H290</f>
        <v>0</v>
      </c>
      <c r="S290" s="138">
        <v>0</v>
      </c>
      <c r="T290" s="138">
        <f>S290*H290</f>
        <v>0</v>
      </c>
      <c r="U290" s="331" t="s">
        <v>19</v>
      </c>
      <c r="V290" s="1" t="str">
        <f t="shared" si="2"/>
        <v/>
      </c>
      <c r="AR290" s="140" t="s">
        <v>157</v>
      </c>
      <c r="AT290" s="140" t="s">
        <v>152</v>
      </c>
      <c r="AU290" s="140" t="s">
        <v>88</v>
      </c>
      <c r="AY290" s="18" t="s">
        <v>149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8" t="s">
        <v>88</v>
      </c>
      <c r="BK290" s="141">
        <f>ROUND(I290*H290,2)</f>
        <v>0</v>
      </c>
      <c r="BL290" s="18" t="s">
        <v>157</v>
      </c>
      <c r="BM290" s="140" t="s">
        <v>447</v>
      </c>
    </row>
    <row r="291" spans="2:65" s="1" customFormat="1" ht="11.25" x14ac:dyDescent="0.2">
      <c r="B291" s="33"/>
      <c r="D291" s="142" t="s">
        <v>159</v>
      </c>
      <c r="F291" s="143" t="s">
        <v>448</v>
      </c>
      <c r="I291" s="144"/>
      <c r="L291" s="33"/>
      <c r="M291" s="145"/>
      <c r="U291" s="332"/>
      <c r="V291" s="1" t="str">
        <f t="shared" si="2"/>
        <v/>
      </c>
      <c r="AT291" s="18" t="s">
        <v>159</v>
      </c>
      <c r="AU291" s="18" t="s">
        <v>88</v>
      </c>
    </row>
    <row r="292" spans="2:65" s="12" customFormat="1" ht="11.25" x14ac:dyDescent="0.2">
      <c r="B292" s="146"/>
      <c r="D292" s="147" t="s">
        <v>161</v>
      </c>
      <c r="E292" s="148" t="s">
        <v>19</v>
      </c>
      <c r="F292" s="149" t="s">
        <v>449</v>
      </c>
      <c r="H292" s="150">
        <v>4.024</v>
      </c>
      <c r="I292" s="151"/>
      <c r="L292" s="146"/>
      <c r="M292" s="152"/>
      <c r="U292" s="333"/>
      <c r="V292" s="1" t="str">
        <f t="shared" si="2"/>
        <v/>
      </c>
      <c r="AT292" s="148" t="s">
        <v>161</v>
      </c>
      <c r="AU292" s="148" t="s">
        <v>88</v>
      </c>
      <c r="AV292" s="12" t="s">
        <v>88</v>
      </c>
      <c r="AW292" s="12" t="s">
        <v>36</v>
      </c>
      <c r="AX292" s="12" t="s">
        <v>75</v>
      </c>
      <c r="AY292" s="148" t="s">
        <v>149</v>
      </c>
    </row>
    <row r="293" spans="2:65" s="13" customFormat="1" ht="11.25" x14ac:dyDescent="0.2">
      <c r="B293" s="153"/>
      <c r="D293" s="147" t="s">
        <v>161</v>
      </c>
      <c r="E293" s="154" t="s">
        <v>19</v>
      </c>
      <c r="F293" s="155" t="s">
        <v>164</v>
      </c>
      <c r="H293" s="156">
        <v>4.024</v>
      </c>
      <c r="I293" s="157"/>
      <c r="L293" s="153"/>
      <c r="M293" s="158"/>
      <c r="U293" s="334"/>
      <c r="V293" s="1" t="str">
        <f t="shared" si="2"/>
        <v/>
      </c>
      <c r="AT293" s="154" t="s">
        <v>161</v>
      </c>
      <c r="AU293" s="154" t="s">
        <v>88</v>
      </c>
      <c r="AV293" s="13" t="s">
        <v>157</v>
      </c>
      <c r="AW293" s="13" t="s">
        <v>36</v>
      </c>
      <c r="AX293" s="13" t="s">
        <v>82</v>
      </c>
      <c r="AY293" s="154" t="s">
        <v>149</v>
      </c>
    </row>
    <row r="294" spans="2:65" s="1" customFormat="1" ht="24.2" customHeight="1" x14ac:dyDescent="0.2">
      <c r="B294" s="33"/>
      <c r="C294" s="129" t="s">
        <v>450</v>
      </c>
      <c r="D294" s="129" t="s">
        <v>152</v>
      </c>
      <c r="E294" s="130" t="s">
        <v>451</v>
      </c>
      <c r="F294" s="131" t="s">
        <v>452</v>
      </c>
      <c r="G294" s="132" t="s">
        <v>429</v>
      </c>
      <c r="H294" s="133">
        <v>0.88700000000000001</v>
      </c>
      <c r="I294" s="134"/>
      <c r="J294" s="135">
        <f>ROUND(I294*H294,2)</f>
        <v>0</v>
      </c>
      <c r="K294" s="131" t="s">
        <v>156</v>
      </c>
      <c r="L294" s="33"/>
      <c r="M294" s="136" t="s">
        <v>19</v>
      </c>
      <c r="N294" s="137" t="s">
        <v>47</v>
      </c>
      <c r="P294" s="138">
        <f>O294*H294</f>
        <v>0</v>
      </c>
      <c r="Q294" s="138">
        <v>0</v>
      </c>
      <c r="R294" s="138">
        <f>Q294*H294</f>
        <v>0</v>
      </c>
      <c r="S294" s="138">
        <v>0</v>
      </c>
      <c r="T294" s="138">
        <f>S294*H294</f>
        <v>0</v>
      </c>
      <c r="U294" s="331" t="s">
        <v>19</v>
      </c>
      <c r="V294" s="1" t="str">
        <f t="shared" si="2"/>
        <v/>
      </c>
      <c r="AR294" s="140" t="s">
        <v>157</v>
      </c>
      <c r="AT294" s="140" t="s">
        <v>152</v>
      </c>
      <c r="AU294" s="140" t="s">
        <v>88</v>
      </c>
      <c r="AY294" s="18" t="s">
        <v>149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8" t="s">
        <v>88</v>
      </c>
      <c r="BK294" s="141">
        <f>ROUND(I294*H294,2)</f>
        <v>0</v>
      </c>
      <c r="BL294" s="18" t="s">
        <v>157</v>
      </c>
      <c r="BM294" s="140" t="s">
        <v>453</v>
      </c>
    </row>
    <row r="295" spans="2:65" s="1" customFormat="1" ht="11.25" x14ac:dyDescent="0.2">
      <c r="B295" s="33"/>
      <c r="D295" s="142" t="s">
        <v>159</v>
      </c>
      <c r="F295" s="143" t="s">
        <v>454</v>
      </c>
      <c r="I295" s="144"/>
      <c r="L295" s="33"/>
      <c r="M295" s="145"/>
      <c r="U295" s="332"/>
      <c r="V295" s="1" t="str">
        <f t="shared" si="2"/>
        <v/>
      </c>
      <c r="AT295" s="18" t="s">
        <v>159</v>
      </c>
      <c r="AU295" s="18" t="s">
        <v>88</v>
      </c>
    </row>
    <row r="296" spans="2:65" s="12" customFormat="1" ht="11.25" x14ac:dyDescent="0.2">
      <c r="B296" s="146"/>
      <c r="D296" s="147" t="s">
        <v>161</v>
      </c>
      <c r="E296" s="148" t="s">
        <v>19</v>
      </c>
      <c r="F296" s="149" t="s">
        <v>455</v>
      </c>
      <c r="H296" s="150">
        <v>0.88700000000000001</v>
      </c>
      <c r="I296" s="151"/>
      <c r="L296" s="146"/>
      <c r="M296" s="152"/>
      <c r="U296" s="333"/>
      <c r="V296" s="1" t="str">
        <f t="shared" ref="V296:V359" si="3">IF(U296="investice",J296,"")</f>
        <v/>
      </c>
      <c r="AT296" s="148" t="s">
        <v>161</v>
      </c>
      <c r="AU296" s="148" t="s">
        <v>88</v>
      </c>
      <c r="AV296" s="12" t="s">
        <v>88</v>
      </c>
      <c r="AW296" s="12" t="s">
        <v>36</v>
      </c>
      <c r="AX296" s="12" t="s">
        <v>75</v>
      </c>
      <c r="AY296" s="148" t="s">
        <v>149</v>
      </c>
    </row>
    <row r="297" spans="2:65" s="13" customFormat="1" ht="11.25" x14ac:dyDescent="0.2">
      <c r="B297" s="153"/>
      <c r="D297" s="147" t="s">
        <v>161</v>
      </c>
      <c r="E297" s="154" t="s">
        <v>19</v>
      </c>
      <c r="F297" s="155" t="s">
        <v>164</v>
      </c>
      <c r="H297" s="156">
        <v>0.88700000000000001</v>
      </c>
      <c r="I297" s="157"/>
      <c r="L297" s="153"/>
      <c r="M297" s="158"/>
      <c r="U297" s="334"/>
      <c r="V297" s="1" t="str">
        <f t="shared" si="3"/>
        <v/>
      </c>
      <c r="AT297" s="154" t="s">
        <v>161</v>
      </c>
      <c r="AU297" s="154" t="s">
        <v>88</v>
      </c>
      <c r="AV297" s="13" t="s">
        <v>157</v>
      </c>
      <c r="AW297" s="13" t="s">
        <v>36</v>
      </c>
      <c r="AX297" s="13" t="s">
        <v>82</v>
      </c>
      <c r="AY297" s="154" t="s">
        <v>149</v>
      </c>
    </row>
    <row r="298" spans="2:65" s="1" customFormat="1" ht="24.2" customHeight="1" x14ac:dyDescent="0.2">
      <c r="B298" s="33"/>
      <c r="C298" s="129" t="s">
        <v>456</v>
      </c>
      <c r="D298" s="129" t="s">
        <v>152</v>
      </c>
      <c r="E298" s="130" t="s">
        <v>457</v>
      </c>
      <c r="F298" s="131" t="s">
        <v>458</v>
      </c>
      <c r="G298" s="132" t="s">
        <v>429</v>
      </c>
      <c r="H298" s="133">
        <v>2.6749999999999998</v>
      </c>
      <c r="I298" s="134"/>
      <c r="J298" s="135">
        <f>ROUND(I298*H298,2)</f>
        <v>0</v>
      </c>
      <c r="K298" s="131" t="s">
        <v>156</v>
      </c>
      <c r="L298" s="33"/>
      <c r="M298" s="136" t="s">
        <v>19</v>
      </c>
      <c r="N298" s="137" t="s">
        <v>47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8">
        <f>S298*H298</f>
        <v>0</v>
      </c>
      <c r="U298" s="331" t="s">
        <v>19</v>
      </c>
      <c r="V298" s="1" t="str">
        <f t="shared" si="3"/>
        <v/>
      </c>
      <c r="AR298" s="140" t="s">
        <v>157</v>
      </c>
      <c r="AT298" s="140" t="s">
        <v>152</v>
      </c>
      <c r="AU298" s="140" t="s">
        <v>88</v>
      </c>
      <c r="AY298" s="18" t="s">
        <v>149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8" t="s">
        <v>88</v>
      </c>
      <c r="BK298" s="141">
        <f>ROUND(I298*H298,2)</f>
        <v>0</v>
      </c>
      <c r="BL298" s="18" t="s">
        <v>157</v>
      </c>
      <c r="BM298" s="140" t="s">
        <v>459</v>
      </c>
    </row>
    <row r="299" spans="2:65" s="1" customFormat="1" ht="11.25" x14ac:dyDescent="0.2">
      <c r="B299" s="33"/>
      <c r="D299" s="142" t="s">
        <v>159</v>
      </c>
      <c r="F299" s="143" t="s">
        <v>460</v>
      </c>
      <c r="I299" s="144"/>
      <c r="L299" s="33"/>
      <c r="M299" s="145"/>
      <c r="U299" s="332"/>
      <c r="V299" s="1" t="str">
        <f t="shared" si="3"/>
        <v/>
      </c>
      <c r="AT299" s="18" t="s">
        <v>159</v>
      </c>
      <c r="AU299" s="18" t="s">
        <v>88</v>
      </c>
    </row>
    <row r="300" spans="2:65" s="12" customFormat="1" ht="11.25" x14ac:dyDescent="0.2">
      <c r="B300" s="146"/>
      <c r="D300" s="147" t="s">
        <v>161</v>
      </c>
      <c r="E300" s="148" t="s">
        <v>19</v>
      </c>
      <c r="F300" s="149" t="s">
        <v>461</v>
      </c>
      <c r="H300" s="150">
        <v>7.5860000000000003</v>
      </c>
      <c r="I300" s="151"/>
      <c r="L300" s="146"/>
      <c r="M300" s="152"/>
      <c r="U300" s="333"/>
      <c r="V300" s="1" t="str">
        <f t="shared" si="3"/>
        <v/>
      </c>
      <c r="AT300" s="148" t="s">
        <v>161</v>
      </c>
      <c r="AU300" s="148" t="s">
        <v>88</v>
      </c>
      <c r="AV300" s="12" t="s">
        <v>88</v>
      </c>
      <c r="AW300" s="12" t="s">
        <v>36</v>
      </c>
      <c r="AX300" s="12" t="s">
        <v>75</v>
      </c>
      <c r="AY300" s="148" t="s">
        <v>149</v>
      </c>
    </row>
    <row r="301" spans="2:65" s="12" customFormat="1" ht="11.25" x14ac:dyDescent="0.2">
      <c r="B301" s="146"/>
      <c r="D301" s="147" t="s">
        <v>161</v>
      </c>
      <c r="E301" s="148" t="s">
        <v>19</v>
      </c>
      <c r="F301" s="149" t="s">
        <v>462</v>
      </c>
      <c r="H301" s="150">
        <v>-4.024</v>
      </c>
      <c r="I301" s="151"/>
      <c r="L301" s="146"/>
      <c r="M301" s="152"/>
      <c r="U301" s="333"/>
      <c r="V301" s="1" t="str">
        <f t="shared" si="3"/>
        <v/>
      </c>
      <c r="AT301" s="148" t="s">
        <v>161</v>
      </c>
      <c r="AU301" s="148" t="s">
        <v>88</v>
      </c>
      <c r="AV301" s="12" t="s">
        <v>88</v>
      </c>
      <c r="AW301" s="12" t="s">
        <v>36</v>
      </c>
      <c r="AX301" s="12" t="s">
        <v>75</v>
      </c>
      <c r="AY301" s="148" t="s">
        <v>149</v>
      </c>
    </row>
    <row r="302" spans="2:65" s="12" customFormat="1" ht="11.25" x14ac:dyDescent="0.2">
      <c r="B302" s="146"/>
      <c r="D302" s="147" t="s">
        <v>161</v>
      </c>
      <c r="E302" s="148" t="s">
        <v>19</v>
      </c>
      <c r="F302" s="149" t="s">
        <v>463</v>
      </c>
      <c r="H302" s="150">
        <v>-0.88700000000000001</v>
      </c>
      <c r="I302" s="151"/>
      <c r="L302" s="146"/>
      <c r="M302" s="152"/>
      <c r="U302" s="333"/>
      <c r="V302" s="1" t="str">
        <f t="shared" si="3"/>
        <v/>
      </c>
      <c r="AT302" s="148" t="s">
        <v>161</v>
      </c>
      <c r="AU302" s="148" t="s">
        <v>88</v>
      </c>
      <c r="AV302" s="12" t="s">
        <v>88</v>
      </c>
      <c r="AW302" s="12" t="s">
        <v>36</v>
      </c>
      <c r="AX302" s="12" t="s">
        <v>75</v>
      </c>
      <c r="AY302" s="148" t="s">
        <v>149</v>
      </c>
    </row>
    <row r="303" spans="2:65" s="13" customFormat="1" ht="11.25" x14ac:dyDescent="0.2">
      <c r="B303" s="153"/>
      <c r="D303" s="147" t="s">
        <v>161</v>
      </c>
      <c r="E303" s="154" t="s">
        <v>19</v>
      </c>
      <c r="F303" s="155" t="s">
        <v>164</v>
      </c>
      <c r="H303" s="156">
        <v>2.6750000000000003</v>
      </c>
      <c r="I303" s="157"/>
      <c r="L303" s="153"/>
      <c r="M303" s="158"/>
      <c r="U303" s="334"/>
      <c r="V303" s="1" t="str">
        <f t="shared" si="3"/>
        <v/>
      </c>
      <c r="AT303" s="154" t="s">
        <v>161</v>
      </c>
      <c r="AU303" s="154" t="s">
        <v>88</v>
      </c>
      <c r="AV303" s="13" t="s">
        <v>157</v>
      </c>
      <c r="AW303" s="13" t="s">
        <v>36</v>
      </c>
      <c r="AX303" s="13" t="s">
        <v>82</v>
      </c>
      <c r="AY303" s="154" t="s">
        <v>149</v>
      </c>
    </row>
    <row r="304" spans="2:65" s="11" customFormat="1" ht="22.9" customHeight="1" x14ac:dyDescent="0.2">
      <c r="B304" s="117"/>
      <c r="D304" s="118" t="s">
        <v>74</v>
      </c>
      <c r="E304" s="127" t="s">
        <v>464</v>
      </c>
      <c r="F304" s="127" t="s">
        <v>465</v>
      </c>
      <c r="I304" s="120"/>
      <c r="J304" s="128">
        <f>BK304</f>
        <v>0</v>
      </c>
      <c r="L304" s="117"/>
      <c r="M304" s="122"/>
      <c r="P304" s="123">
        <f>SUM(P305:P306)</f>
        <v>0</v>
      </c>
      <c r="R304" s="123">
        <f>SUM(R305:R306)</f>
        <v>0</v>
      </c>
      <c r="T304" s="123">
        <f>SUM(T305:T306)</f>
        <v>0</v>
      </c>
      <c r="U304" s="330"/>
      <c r="V304" s="1" t="str">
        <f t="shared" si="3"/>
        <v/>
      </c>
      <c r="AR304" s="118" t="s">
        <v>82</v>
      </c>
      <c r="AT304" s="125" t="s">
        <v>74</v>
      </c>
      <c r="AU304" s="125" t="s">
        <v>82</v>
      </c>
      <c r="AY304" s="118" t="s">
        <v>149</v>
      </c>
      <c r="BK304" s="126">
        <f>SUM(BK305:BK306)</f>
        <v>0</v>
      </c>
    </row>
    <row r="305" spans="2:65" s="1" customFormat="1" ht="33" customHeight="1" x14ac:dyDescent="0.2">
      <c r="B305" s="33"/>
      <c r="C305" s="129" t="s">
        <v>466</v>
      </c>
      <c r="D305" s="129" t="s">
        <v>152</v>
      </c>
      <c r="E305" s="130" t="s">
        <v>467</v>
      </c>
      <c r="F305" s="131" t="s">
        <v>468</v>
      </c>
      <c r="G305" s="132" t="s">
        <v>429</v>
      </c>
      <c r="H305" s="133">
        <v>6.2590000000000003</v>
      </c>
      <c r="I305" s="134"/>
      <c r="J305" s="135">
        <f>ROUND(I305*H305,2)</f>
        <v>0</v>
      </c>
      <c r="K305" s="131" t="s">
        <v>156</v>
      </c>
      <c r="L305" s="33"/>
      <c r="M305" s="136" t="s">
        <v>19</v>
      </c>
      <c r="N305" s="137" t="s">
        <v>47</v>
      </c>
      <c r="P305" s="138">
        <f>O305*H305</f>
        <v>0</v>
      </c>
      <c r="Q305" s="138">
        <v>0</v>
      </c>
      <c r="R305" s="138">
        <f>Q305*H305</f>
        <v>0</v>
      </c>
      <c r="S305" s="138">
        <v>0</v>
      </c>
      <c r="T305" s="138">
        <f>S305*H305</f>
        <v>0</v>
      </c>
      <c r="U305" s="331" t="s">
        <v>19</v>
      </c>
      <c r="V305" s="1" t="str">
        <f t="shared" si="3"/>
        <v/>
      </c>
      <c r="AR305" s="140" t="s">
        <v>157</v>
      </c>
      <c r="AT305" s="140" t="s">
        <v>152</v>
      </c>
      <c r="AU305" s="140" t="s">
        <v>88</v>
      </c>
      <c r="AY305" s="18" t="s">
        <v>149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8" t="s">
        <v>88</v>
      </c>
      <c r="BK305" s="141">
        <f>ROUND(I305*H305,2)</f>
        <v>0</v>
      </c>
      <c r="BL305" s="18" t="s">
        <v>157</v>
      </c>
      <c r="BM305" s="140" t="s">
        <v>469</v>
      </c>
    </row>
    <row r="306" spans="2:65" s="1" customFormat="1" ht="11.25" x14ac:dyDescent="0.2">
      <c r="B306" s="33"/>
      <c r="D306" s="142" t="s">
        <v>159</v>
      </c>
      <c r="F306" s="143" t="s">
        <v>470</v>
      </c>
      <c r="I306" s="144"/>
      <c r="L306" s="33"/>
      <c r="M306" s="145"/>
      <c r="U306" s="332"/>
      <c r="V306" s="1" t="str">
        <f t="shared" si="3"/>
        <v/>
      </c>
      <c r="AT306" s="18" t="s">
        <v>159</v>
      </c>
      <c r="AU306" s="18" t="s">
        <v>88</v>
      </c>
    </row>
    <row r="307" spans="2:65" s="11" customFormat="1" ht="25.9" customHeight="1" x14ac:dyDescent="0.2">
      <c r="B307" s="117"/>
      <c r="D307" s="118" t="s">
        <v>74</v>
      </c>
      <c r="E307" s="119" t="s">
        <v>471</v>
      </c>
      <c r="F307" s="119" t="s">
        <v>472</v>
      </c>
      <c r="I307" s="120"/>
      <c r="J307" s="121">
        <f>BK307</f>
        <v>0</v>
      </c>
      <c r="L307" s="117"/>
      <c r="M307" s="122"/>
      <c r="P307" s="123">
        <f>P308+P310+P317+P325+P327+P422+P457+P466+P511+P556+P592</f>
        <v>0</v>
      </c>
      <c r="R307" s="123">
        <f>R308+R310+R317+R325+R327+R422+R457+R466+R511+R556+R592</f>
        <v>2.1684449599999995</v>
      </c>
      <c r="T307" s="123">
        <f>T308+T310+T317+T325+T327+T422+T457+T466+T511+T556+T592</f>
        <v>1.5377932699999999</v>
      </c>
      <c r="U307" s="330"/>
      <c r="V307" s="1" t="str">
        <f t="shared" si="3"/>
        <v/>
      </c>
      <c r="AR307" s="118" t="s">
        <v>88</v>
      </c>
      <c r="AT307" s="125" t="s">
        <v>74</v>
      </c>
      <c r="AU307" s="125" t="s">
        <v>75</v>
      </c>
      <c r="AY307" s="118" t="s">
        <v>149</v>
      </c>
      <c r="BK307" s="126">
        <f>BK308+BK310+BK317+BK325+BK327+BK422+BK457+BK466+BK511+BK556+BK592</f>
        <v>0</v>
      </c>
    </row>
    <row r="308" spans="2:65" s="11" customFormat="1" ht="22.9" customHeight="1" x14ac:dyDescent="0.2">
      <c r="B308" s="117"/>
      <c r="D308" s="118" t="s">
        <v>74</v>
      </c>
      <c r="E308" s="127" t="s">
        <v>473</v>
      </c>
      <c r="F308" s="127" t="s">
        <v>474</v>
      </c>
      <c r="I308" s="120"/>
      <c r="J308" s="128">
        <f>BK308</f>
        <v>0</v>
      </c>
      <c r="L308" s="117"/>
      <c r="M308" s="122"/>
      <c r="P308" s="123">
        <f>P309</f>
        <v>0</v>
      </c>
      <c r="R308" s="123">
        <f>R309</f>
        <v>0</v>
      </c>
      <c r="T308" s="123">
        <f>T309</f>
        <v>5.94E-3</v>
      </c>
      <c r="U308" s="330"/>
      <c r="V308" s="1" t="str">
        <f t="shared" si="3"/>
        <v/>
      </c>
      <c r="AR308" s="118" t="s">
        <v>88</v>
      </c>
      <c r="AT308" s="125" t="s">
        <v>74</v>
      </c>
      <c r="AU308" s="125" t="s">
        <v>82</v>
      </c>
      <c r="AY308" s="118" t="s">
        <v>149</v>
      </c>
      <c r="BK308" s="126">
        <f>BK309</f>
        <v>0</v>
      </c>
    </row>
    <row r="309" spans="2:65" s="1" customFormat="1" ht="16.5" customHeight="1" x14ac:dyDescent="0.2">
      <c r="B309" s="33"/>
      <c r="C309" s="129" t="s">
        <v>475</v>
      </c>
      <c r="D309" s="129" t="s">
        <v>152</v>
      </c>
      <c r="E309" s="130" t="s">
        <v>476</v>
      </c>
      <c r="F309" s="131" t="s">
        <v>477</v>
      </c>
      <c r="G309" s="132" t="s">
        <v>288</v>
      </c>
      <c r="H309" s="133">
        <v>3</v>
      </c>
      <c r="I309" s="134"/>
      <c r="J309" s="135">
        <f>ROUND(I309*H309,2)</f>
        <v>0</v>
      </c>
      <c r="K309" s="131" t="s">
        <v>19</v>
      </c>
      <c r="L309" s="33"/>
      <c r="M309" s="136" t="s">
        <v>19</v>
      </c>
      <c r="N309" s="137" t="s">
        <v>47</v>
      </c>
      <c r="P309" s="138">
        <f>O309*H309</f>
        <v>0</v>
      </c>
      <c r="Q309" s="138">
        <v>0</v>
      </c>
      <c r="R309" s="138">
        <f>Q309*H309</f>
        <v>0</v>
      </c>
      <c r="S309" s="138">
        <v>1.98E-3</v>
      </c>
      <c r="T309" s="138">
        <f>S309*H309</f>
        <v>5.94E-3</v>
      </c>
      <c r="U309" s="331" t="s">
        <v>19</v>
      </c>
      <c r="V309" s="1" t="str">
        <f t="shared" si="3"/>
        <v/>
      </c>
      <c r="AR309" s="140" t="s">
        <v>250</v>
      </c>
      <c r="AT309" s="140" t="s">
        <v>152</v>
      </c>
      <c r="AU309" s="140" t="s">
        <v>88</v>
      </c>
      <c r="AY309" s="18" t="s">
        <v>149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8" t="s">
        <v>88</v>
      </c>
      <c r="BK309" s="141">
        <f>ROUND(I309*H309,2)</f>
        <v>0</v>
      </c>
      <c r="BL309" s="18" t="s">
        <v>250</v>
      </c>
      <c r="BM309" s="140" t="s">
        <v>478</v>
      </c>
    </row>
    <row r="310" spans="2:65" s="11" customFormat="1" ht="22.9" customHeight="1" x14ac:dyDescent="0.2">
      <c r="B310" s="117"/>
      <c r="D310" s="118" t="s">
        <v>74</v>
      </c>
      <c r="E310" s="127" t="s">
        <v>479</v>
      </c>
      <c r="F310" s="127" t="s">
        <v>480</v>
      </c>
      <c r="I310" s="120"/>
      <c r="J310" s="128">
        <f>BK310</f>
        <v>0</v>
      </c>
      <c r="L310" s="117"/>
      <c r="M310" s="122"/>
      <c r="P310" s="123">
        <f>SUM(P311:P316)</f>
        <v>0</v>
      </c>
      <c r="R310" s="123">
        <f>SUM(R311:R316)</f>
        <v>0</v>
      </c>
      <c r="T310" s="123">
        <f>SUM(T311:T316)</f>
        <v>0.49199999999999999</v>
      </c>
      <c r="U310" s="330"/>
      <c r="V310" s="1" t="str">
        <f t="shared" si="3"/>
        <v/>
      </c>
      <c r="AR310" s="118" t="s">
        <v>88</v>
      </c>
      <c r="AT310" s="125" t="s">
        <v>74</v>
      </c>
      <c r="AU310" s="125" t="s">
        <v>82</v>
      </c>
      <c r="AY310" s="118" t="s">
        <v>149</v>
      </c>
      <c r="BK310" s="126">
        <f>SUM(BK311:BK316)</f>
        <v>0</v>
      </c>
    </row>
    <row r="311" spans="2:65" s="1" customFormat="1" ht="16.5" customHeight="1" x14ac:dyDescent="0.2">
      <c r="B311" s="33"/>
      <c r="C311" s="129" t="s">
        <v>481</v>
      </c>
      <c r="D311" s="129" t="s">
        <v>152</v>
      </c>
      <c r="E311" s="130" t="s">
        <v>482</v>
      </c>
      <c r="F311" s="131" t="s">
        <v>483</v>
      </c>
      <c r="G311" s="132" t="s">
        <v>288</v>
      </c>
      <c r="H311" s="133">
        <v>2</v>
      </c>
      <c r="I311" s="134"/>
      <c r="J311" s="135">
        <f>ROUND(I311*H311,2)</f>
        <v>0</v>
      </c>
      <c r="K311" s="131" t="s">
        <v>156</v>
      </c>
      <c r="L311" s="33"/>
      <c r="M311" s="136" t="s">
        <v>19</v>
      </c>
      <c r="N311" s="137" t="s">
        <v>47</v>
      </c>
      <c r="P311" s="138">
        <f>O311*H311</f>
        <v>0</v>
      </c>
      <c r="Q311" s="138">
        <v>0</v>
      </c>
      <c r="R311" s="138">
        <f>Q311*H311</f>
        <v>0</v>
      </c>
      <c r="S311" s="138">
        <v>6.7000000000000002E-3</v>
      </c>
      <c r="T311" s="138">
        <f>S311*H311</f>
        <v>1.34E-2</v>
      </c>
      <c r="U311" s="331" t="s">
        <v>19</v>
      </c>
      <c r="V311" s="1" t="str">
        <f t="shared" si="3"/>
        <v/>
      </c>
      <c r="AR311" s="140" t="s">
        <v>250</v>
      </c>
      <c r="AT311" s="140" t="s">
        <v>152</v>
      </c>
      <c r="AU311" s="140" t="s">
        <v>88</v>
      </c>
      <c r="AY311" s="18" t="s">
        <v>149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8" t="s">
        <v>88</v>
      </c>
      <c r="BK311" s="141">
        <f>ROUND(I311*H311,2)</f>
        <v>0</v>
      </c>
      <c r="BL311" s="18" t="s">
        <v>250</v>
      </c>
      <c r="BM311" s="140" t="s">
        <v>484</v>
      </c>
    </row>
    <row r="312" spans="2:65" s="1" customFormat="1" ht="11.25" x14ac:dyDescent="0.2">
      <c r="B312" s="33"/>
      <c r="D312" s="142" t="s">
        <v>159</v>
      </c>
      <c r="F312" s="143" t="s">
        <v>485</v>
      </c>
      <c r="I312" s="144"/>
      <c r="L312" s="33"/>
      <c r="M312" s="145"/>
      <c r="U312" s="332"/>
      <c r="V312" s="1" t="str">
        <f t="shared" si="3"/>
        <v/>
      </c>
      <c r="AT312" s="18" t="s">
        <v>159</v>
      </c>
      <c r="AU312" s="18" t="s">
        <v>88</v>
      </c>
    </row>
    <row r="313" spans="2:65" s="12" customFormat="1" ht="11.25" x14ac:dyDescent="0.2">
      <c r="B313" s="146"/>
      <c r="D313" s="147" t="s">
        <v>161</v>
      </c>
      <c r="E313" s="148" t="s">
        <v>19</v>
      </c>
      <c r="F313" s="149" t="s">
        <v>486</v>
      </c>
      <c r="H313" s="150">
        <v>2</v>
      </c>
      <c r="I313" s="151"/>
      <c r="L313" s="146"/>
      <c r="M313" s="152"/>
      <c r="U313" s="333"/>
      <c r="V313" s="1" t="str">
        <f t="shared" si="3"/>
        <v/>
      </c>
      <c r="AT313" s="148" t="s">
        <v>161</v>
      </c>
      <c r="AU313" s="148" t="s">
        <v>88</v>
      </c>
      <c r="AV313" s="12" t="s">
        <v>88</v>
      </c>
      <c r="AW313" s="12" t="s">
        <v>36</v>
      </c>
      <c r="AX313" s="12" t="s">
        <v>75</v>
      </c>
      <c r="AY313" s="148" t="s">
        <v>149</v>
      </c>
    </row>
    <row r="314" spans="2:65" s="13" customFormat="1" ht="11.25" x14ac:dyDescent="0.2">
      <c r="B314" s="153"/>
      <c r="D314" s="147" t="s">
        <v>161</v>
      </c>
      <c r="E314" s="154" t="s">
        <v>19</v>
      </c>
      <c r="F314" s="155" t="s">
        <v>164</v>
      </c>
      <c r="H314" s="156">
        <v>2</v>
      </c>
      <c r="I314" s="157"/>
      <c r="L314" s="153"/>
      <c r="M314" s="158"/>
      <c r="U314" s="334"/>
      <c r="V314" s="1" t="str">
        <f t="shared" si="3"/>
        <v/>
      </c>
      <c r="AT314" s="154" t="s">
        <v>161</v>
      </c>
      <c r="AU314" s="154" t="s">
        <v>88</v>
      </c>
      <c r="AV314" s="13" t="s">
        <v>157</v>
      </c>
      <c r="AW314" s="13" t="s">
        <v>36</v>
      </c>
      <c r="AX314" s="13" t="s">
        <v>82</v>
      </c>
      <c r="AY314" s="154" t="s">
        <v>149</v>
      </c>
    </row>
    <row r="315" spans="2:65" s="1" customFormat="1" ht="16.5" customHeight="1" x14ac:dyDescent="0.2">
      <c r="B315" s="33"/>
      <c r="C315" s="129" t="s">
        <v>487</v>
      </c>
      <c r="D315" s="129" t="s">
        <v>152</v>
      </c>
      <c r="E315" s="130" t="s">
        <v>488</v>
      </c>
      <c r="F315" s="131" t="s">
        <v>489</v>
      </c>
      <c r="G315" s="132" t="s">
        <v>288</v>
      </c>
      <c r="H315" s="133">
        <v>4</v>
      </c>
      <c r="I315" s="134"/>
      <c r="J315" s="135">
        <f>ROUND(I315*H315,2)</f>
        <v>0</v>
      </c>
      <c r="K315" s="131" t="s">
        <v>19</v>
      </c>
      <c r="L315" s="33"/>
      <c r="M315" s="136" t="s">
        <v>19</v>
      </c>
      <c r="N315" s="137" t="s">
        <v>47</v>
      </c>
      <c r="P315" s="138">
        <f>O315*H315</f>
        <v>0</v>
      </c>
      <c r="Q315" s="138">
        <v>0</v>
      </c>
      <c r="R315" s="138">
        <f>Q315*H315</f>
        <v>0</v>
      </c>
      <c r="S315" s="138">
        <v>4.786E-2</v>
      </c>
      <c r="T315" s="138">
        <f>S315*H315</f>
        <v>0.19144</v>
      </c>
      <c r="U315" s="331" t="s">
        <v>19</v>
      </c>
      <c r="V315" s="1" t="str">
        <f t="shared" si="3"/>
        <v/>
      </c>
      <c r="AR315" s="140" t="s">
        <v>250</v>
      </c>
      <c r="AT315" s="140" t="s">
        <v>152</v>
      </c>
      <c r="AU315" s="140" t="s">
        <v>88</v>
      </c>
      <c r="AY315" s="18" t="s">
        <v>149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8" t="s">
        <v>88</v>
      </c>
      <c r="BK315" s="141">
        <f>ROUND(I315*H315,2)</f>
        <v>0</v>
      </c>
      <c r="BL315" s="18" t="s">
        <v>250</v>
      </c>
      <c r="BM315" s="140" t="s">
        <v>490</v>
      </c>
    </row>
    <row r="316" spans="2:65" s="1" customFormat="1" ht="16.5" customHeight="1" x14ac:dyDescent="0.2">
      <c r="B316" s="33"/>
      <c r="C316" s="129" t="s">
        <v>491</v>
      </c>
      <c r="D316" s="129" t="s">
        <v>152</v>
      </c>
      <c r="E316" s="130" t="s">
        <v>492</v>
      </c>
      <c r="F316" s="131" t="s">
        <v>493</v>
      </c>
      <c r="G316" s="132" t="s">
        <v>288</v>
      </c>
      <c r="H316" s="133">
        <v>6</v>
      </c>
      <c r="I316" s="134"/>
      <c r="J316" s="135">
        <f>ROUND(I316*H316,2)</f>
        <v>0</v>
      </c>
      <c r="K316" s="131" t="s">
        <v>19</v>
      </c>
      <c r="L316" s="33"/>
      <c r="M316" s="136" t="s">
        <v>19</v>
      </c>
      <c r="N316" s="137" t="s">
        <v>47</v>
      </c>
      <c r="P316" s="138">
        <f>O316*H316</f>
        <v>0</v>
      </c>
      <c r="Q316" s="138">
        <v>0</v>
      </c>
      <c r="R316" s="138">
        <f>Q316*H316</f>
        <v>0</v>
      </c>
      <c r="S316" s="138">
        <v>4.786E-2</v>
      </c>
      <c r="T316" s="138">
        <f>S316*H316</f>
        <v>0.28715999999999997</v>
      </c>
      <c r="U316" s="331" t="s">
        <v>19</v>
      </c>
      <c r="V316" s="1" t="str">
        <f t="shared" si="3"/>
        <v/>
      </c>
      <c r="AR316" s="140" t="s">
        <v>250</v>
      </c>
      <c r="AT316" s="140" t="s">
        <v>152</v>
      </c>
      <c r="AU316" s="140" t="s">
        <v>88</v>
      </c>
      <c r="AY316" s="18" t="s">
        <v>149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8" t="s">
        <v>88</v>
      </c>
      <c r="BK316" s="141">
        <f>ROUND(I316*H316,2)</f>
        <v>0</v>
      </c>
      <c r="BL316" s="18" t="s">
        <v>250</v>
      </c>
      <c r="BM316" s="140" t="s">
        <v>494</v>
      </c>
    </row>
    <row r="317" spans="2:65" s="11" customFormat="1" ht="22.9" customHeight="1" x14ac:dyDescent="0.2">
      <c r="B317" s="117"/>
      <c r="D317" s="118" t="s">
        <v>74</v>
      </c>
      <c r="E317" s="127" t="s">
        <v>495</v>
      </c>
      <c r="F317" s="127" t="s">
        <v>496</v>
      </c>
      <c r="I317" s="120"/>
      <c r="J317" s="128">
        <f>BK317</f>
        <v>0</v>
      </c>
      <c r="L317" s="117"/>
      <c r="M317" s="122"/>
      <c r="P317" s="123">
        <f>SUM(P318:P324)</f>
        <v>0</v>
      </c>
      <c r="R317" s="123">
        <f>SUM(R318:R324)</f>
        <v>0</v>
      </c>
      <c r="T317" s="123">
        <f>SUM(T318:T324)</f>
        <v>4.3389999999999998E-2</v>
      </c>
      <c r="U317" s="330"/>
      <c r="V317" s="1" t="str">
        <f t="shared" si="3"/>
        <v/>
      </c>
      <c r="AR317" s="118" t="s">
        <v>88</v>
      </c>
      <c r="AT317" s="125" t="s">
        <v>74</v>
      </c>
      <c r="AU317" s="125" t="s">
        <v>82</v>
      </c>
      <c r="AY317" s="118" t="s">
        <v>149</v>
      </c>
      <c r="BK317" s="126">
        <f>SUM(BK318:BK324)</f>
        <v>0</v>
      </c>
    </row>
    <row r="318" spans="2:65" s="1" customFormat="1" ht="16.5" customHeight="1" x14ac:dyDescent="0.2">
      <c r="B318" s="33"/>
      <c r="C318" s="129" t="s">
        <v>497</v>
      </c>
      <c r="D318" s="129" t="s">
        <v>152</v>
      </c>
      <c r="E318" s="130" t="s">
        <v>498</v>
      </c>
      <c r="F318" s="131" t="s">
        <v>499</v>
      </c>
      <c r="G318" s="132" t="s">
        <v>305</v>
      </c>
      <c r="H318" s="133">
        <v>1</v>
      </c>
      <c r="I318" s="134"/>
      <c r="J318" s="135">
        <f>ROUND(I318*H318,2)</f>
        <v>0</v>
      </c>
      <c r="K318" s="131" t="s">
        <v>156</v>
      </c>
      <c r="L318" s="33"/>
      <c r="M318" s="136" t="s">
        <v>19</v>
      </c>
      <c r="N318" s="137" t="s">
        <v>47</v>
      </c>
      <c r="P318" s="138">
        <f>O318*H318</f>
        <v>0</v>
      </c>
      <c r="Q318" s="138">
        <v>0</v>
      </c>
      <c r="R318" s="138">
        <f>Q318*H318</f>
        <v>0</v>
      </c>
      <c r="S318" s="138">
        <v>1.933E-2</v>
      </c>
      <c r="T318" s="138">
        <f>S318*H318</f>
        <v>1.933E-2</v>
      </c>
      <c r="U318" s="331" t="s">
        <v>19</v>
      </c>
      <c r="V318" s="1" t="str">
        <f t="shared" si="3"/>
        <v/>
      </c>
      <c r="AR318" s="140" t="s">
        <v>250</v>
      </c>
      <c r="AT318" s="140" t="s">
        <v>152</v>
      </c>
      <c r="AU318" s="140" t="s">
        <v>88</v>
      </c>
      <c r="AY318" s="18" t="s">
        <v>149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8" t="s">
        <v>88</v>
      </c>
      <c r="BK318" s="141">
        <f>ROUND(I318*H318,2)</f>
        <v>0</v>
      </c>
      <c r="BL318" s="18" t="s">
        <v>250</v>
      </c>
      <c r="BM318" s="140" t="s">
        <v>500</v>
      </c>
    </row>
    <row r="319" spans="2:65" s="1" customFormat="1" ht="11.25" x14ac:dyDescent="0.2">
      <c r="B319" s="33"/>
      <c r="D319" s="142" t="s">
        <v>159</v>
      </c>
      <c r="F319" s="143" t="s">
        <v>501</v>
      </c>
      <c r="I319" s="144"/>
      <c r="L319" s="33"/>
      <c r="M319" s="145"/>
      <c r="U319" s="332"/>
      <c r="V319" s="1" t="str">
        <f t="shared" si="3"/>
        <v/>
      </c>
      <c r="AT319" s="18" t="s">
        <v>159</v>
      </c>
      <c r="AU319" s="18" t="s">
        <v>88</v>
      </c>
    </row>
    <row r="320" spans="2:65" s="1" customFormat="1" ht="16.5" customHeight="1" x14ac:dyDescent="0.2">
      <c r="B320" s="33"/>
      <c r="C320" s="129" t="s">
        <v>502</v>
      </c>
      <c r="D320" s="129" t="s">
        <v>152</v>
      </c>
      <c r="E320" s="130" t="s">
        <v>503</v>
      </c>
      <c r="F320" s="131" t="s">
        <v>504</v>
      </c>
      <c r="G320" s="132" t="s">
        <v>305</v>
      </c>
      <c r="H320" s="133">
        <v>1</v>
      </c>
      <c r="I320" s="134"/>
      <c r="J320" s="135">
        <f>ROUND(I320*H320,2)</f>
        <v>0</v>
      </c>
      <c r="K320" s="131" t="s">
        <v>19</v>
      </c>
      <c r="L320" s="33"/>
      <c r="M320" s="136" t="s">
        <v>19</v>
      </c>
      <c r="N320" s="137" t="s">
        <v>47</v>
      </c>
      <c r="P320" s="138">
        <f>O320*H320</f>
        <v>0</v>
      </c>
      <c r="Q320" s="138">
        <v>0</v>
      </c>
      <c r="R320" s="138">
        <f>Q320*H320</f>
        <v>0</v>
      </c>
      <c r="S320" s="138">
        <v>2.2499999999999999E-2</v>
      </c>
      <c r="T320" s="138">
        <f>S320*H320</f>
        <v>2.2499999999999999E-2</v>
      </c>
      <c r="U320" s="331" t="s">
        <v>19</v>
      </c>
      <c r="V320" s="1" t="str">
        <f t="shared" si="3"/>
        <v/>
      </c>
      <c r="AR320" s="140" t="s">
        <v>250</v>
      </c>
      <c r="AT320" s="140" t="s">
        <v>152</v>
      </c>
      <c r="AU320" s="140" t="s">
        <v>88</v>
      </c>
      <c r="AY320" s="18" t="s">
        <v>149</v>
      </c>
      <c r="BE320" s="141">
        <f>IF(N320="základní",J320,0)</f>
        <v>0</v>
      </c>
      <c r="BF320" s="141">
        <f>IF(N320="snížená",J320,0)</f>
        <v>0</v>
      </c>
      <c r="BG320" s="141">
        <f>IF(N320="zákl. přenesená",J320,0)</f>
        <v>0</v>
      </c>
      <c r="BH320" s="141">
        <f>IF(N320="sníž. přenesená",J320,0)</f>
        <v>0</v>
      </c>
      <c r="BI320" s="141">
        <f>IF(N320="nulová",J320,0)</f>
        <v>0</v>
      </c>
      <c r="BJ320" s="18" t="s">
        <v>88</v>
      </c>
      <c r="BK320" s="141">
        <f>ROUND(I320*H320,2)</f>
        <v>0</v>
      </c>
      <c r="BL320" s="18" t="s">
        <v>250</v>
      </c>
      <c r="BM320" s="140" t="s">
        <v>505</v>
      </c>
    </row>
    <row r="321" spans="2:65" s="1" customFormat="1" ht="16.5" customHeight="1" x14ac:dyDescent="0.2">
      <c r="B321" s="33"/>
      <c r="C321" s="129" t="s">
        <v>506</v>
      </c>
      <c r="D321" s="129" t="s">
        <v>152</v>
      </c>
      <c r="E321" s="130" t="s">
        <v>507</v>
      </c>
      <c r="F321" s="131" t="s">
        <v>508</v>
      </c>
      <c r="G321" s="132" t="s">
        <v>305</v>
      </c>
      <c r="H321" s="133">
        <v>1</v>
      </c>
      <c r="I321" s="134"/>
      <c r="J321" s="135">
        <f>ROUND(I321*H321,2)</f>
        <v>0</v>
      </c>
      <c r="K321" s="131" t="s">
        <v>156</v>
      </c>
      <c r="L321" s="33"/>
      <c r="M321" s="136" t="s">
        <v>19</v>
      </c>
      <c r="N321" s="137" t="s">
        <v>47</v>
      </c>
      <c r="P321" s="138">
        <f>O321*H321</f>
        <v>0</v>
      </c>
      <c r="Q321" s="138">
        <v>0</v>
      </c>
      <c r="R321" s="138">
        <f>Q321*H321</f>
        <v>0</v>
      </c>
      <c r="S321" s="138">
        <v>1.56E-3</v>
      </c>
      <c r="T321" s="138">
        <f>S321*H321</f>
        <v>1.56E-3</v>
      </c>
      <c r="U321" s="331" t="s">
        <v>19</v>
      </c>
      <c r="V321" s="1" t="str">
        <f t="shared" si="3"/>
        <v/>
      </c>
      <c r="AR321" s="140" t="s">
        <v>250</v>
      </c>
      <c r="AT321" s="140" t="s">
        <v>152</v>
      </c>
      <c r="AU321" s="140" t="s">
        <v>88</v>
      </c>
      <c r="AY321" s="18" t="s">
        <v>149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8" t="s">
        <v>88</v>
      </c>
      <c r="BK321" s="141">
        <f>ROUND(I321*H321,2)</f>
        <v>0</v>
      </c>
      <c r="BL321" s="18" t="s">
        <v>250</v>
      </c>
      <c r="BM321" s="140" t="s">
        <v>509</v>
      </c>
    </row>
    <row r="322" spans="2:65" s="1" customFormat="1" ht="11.25" x14ac:dyDescent="0.2">
      <c r="B322" s="33"/>
      <c r="D322" s="142" t="s">
        <v>159</v>
      </c>
      <c r="F322" s="143" t="s">
        <v>510</v>
      </c>
      <c r="I322" s="144"/>
      <c r="L322" s="33"/>
      <c r="M322" s="145"/>
      <c r="U322" s="332"/>
      <c r="V322" s="1" t="str">
        <f t="shared" si="3"/>
        <v/>
      </c>
      <c r="AT322" s="18" t="s">
        <v>159</v>
      </c>
      <c r="AU322" s="18" t="s">
        <v>88</v>
      </c>
    </row>
    <row r="323" spans="2:65" s="12" customFormat="1" ht="11.25" x14ac:dyDescent="0.2">
      <c r="B323" s="146"/>
      <c r="D323" s="147" t="s">
        <v>161</v>
      </c>
      <c r="E323" s="148" t="s">
        <v>19</v>
      </c>
      <c r="F323" s="149" t="s">
        <v>511</v>
      </c>
      <c r="H323" s="150">
        <v>1</v>
      </c>
      <c r="I323" s="151"/>
      <c r="L323" s="146"/>
      <c r="M323" s="152"/>
      <c r="U323" s="333"/>
      <c r="V323" s="1" t="str">
        <f t="shared" si="3"/>
        <v/>
      </c>
      <c r="AT323" s="148" t="s">
        <v>161</v>
      </c>
      <c r="AU323" s="148" t="s">
        <v>88</v>
      </c>
      <c r="AV323" s="12" t="s">
        <v>88</v>
      </c>
      <c r="AW323" s="12" t="s">
        <v>36</v>
      </c>
      <c r="AX323" s="12" t="s">
        <v>75</v>
      </c>
      <c r="AY323" s="148" t="s">
        <v>149</v>
      </c>
    </row>
    <row r="324" spans="2:65" s="13" customFormat="1" ht="11.25" x14ac:dyDescent="0.2">
      <c r="B324" s="153"/>
      <c r="D324" s="147" t="s">
        <v>161</v>
      </c>
      <c r="E324" s="154" t="s">
        <v>19</v>
      </c>
      <c r="F324" s="155" t="s">
        <v>164</v>
      </c>
      <c r="H324" s="156">
        <v>1</v>
      </c>
      <c r="I324" s="157"/>
      <c r="L324" s="153"/>
      <c r="M324" s="158"/>
      <c r="U324" s="334"/>
      <c r="V324" s="1" t="str">
        <f t="shared" si="3"/>
        <v/>
      </c>
      <c r="AT324" s="154" t="s">
        <v>161</v>
      </c>
      <c r="AU324" s="154" t="s">
        <v>88</v>
      </c>
      <c r="AV324" s="13" t="s">
        <v>157</v>
      </c>
      <c r="AW324" s="13" t="s">
        <v>36</v>
      </c>
      <c r="AX324" s="13" t="s">
        <v>82</v>
      </c>
      <c r="AY324" s="154" t="s">
        <v>149</v>
      </c>
    </row>
    <row r="325" spans="2:65" s="11" customFormat="1" ht="22.9" customHeight="1" x14ac:dyDescent="0.2">
      <c r="B325" s="117"/>
      <c r="D325" s="118" t="s">
        <v>74</v>
      </c>
      <c r="E325" s="127" t="s">
        <v>512</v>
      </c>
      <c r="F325" s="127" t="s">
        <v>513</v>
      </c>
      <c r="I325" s="120"/>
      <c r="J325" s="128">
        <f>BK325</f>
        <v>0</v>
      </c>
      <c r="L325" s="117"/>
      <c r="M325" s="122"/>
      <c r="P325" s="123">
        <f>P326</f>
        <v>0</v>
      </c>
      <c r="R325" s="123">
        <f>R326</f>
        <v>1.6000000000000001E-4</v>
      </c>
      <c r="T325" s="123">
        <f>T326</f>
        <v>4.9860000000000002E-2</v>
      </c>
      <c r="U325" s="330"/>
      <c r="V325" s="1" t="str">
        <f t="shared" si="3"/>
        <v/>
      </c>
      <c r="AR325" s="118" t="s">
        <v>88</v>
      </c>
      <c r="AT325" s="125" t="s">
        <v>74</v>
      </c>
      <c r="AU325" s="125" t="s">
        <v>82</v>
      </c>
      <c r="AY325" s="118" t="s">
        <v>149</v>
      </c>
      <c r="BK325" s="126">
        <f>BK326</f>
        <v>0</v>
      </c>
    </row>
    <row r="326" spans="2:65" s="1" customFormat="1" ht="16.5" customHeight="1" x14ac:dyDescent="0.2">
      <c r="B326" s="33"/>
      <c r="C326" s="129" t="s">
        <v>514</v>
      </c>
      <c r="D326" s="129" t="s">
        <v>152</v>
      </c>
      <c r="E326" s="130" t="s">
        <v>515</v>
      </c>
      <c r="F326" s="131" t="s">
        <v>516</v>
      </c>
      <c r="G326" s="132" t="s">
        <v>298</v>
      </c>
      <c r="H326" s="133">
        <v>2</v>
      </c>
      <c r="I326" s="134"/>
      <c r="J326" s="135">
        <f>ROUND(I326*H326,2)</f>
        <v>0</v>
      </c>
      <c r="K326" s="131" t="s">
        <v>19</v>
      </c>
      <c r="L326" s="33"/>
      <c r="M326" s="136" t="s">
        <v>19</v>
      </c>
      <c r="N326" s="137" t="s">
        <v>47</v>
      </c>
      <c r="P326" s="138">
        <f>O326*H326</f>
        <v>0</v>
      </c>
      <c r="Q326" s="138">
        <v>8.0000000000000007E-5</v>
      </c>
      <c r="R326" s="138">
        <f>Q326*H326</f>
        <v>1.6000000000000001E-4</v>
      </c>
      <c r="S326" s="138">
        <v>2.4930000000000001E-2</v>
      </c>
      <c r="T326" s="138">
        <f>S326*H326</f>
        <v>4.9860000000000002E-2</v>
      </c>
      <c r="U326" s="331" t="s">
        <v>19</v>
      </c>
      <c r="V326" s="1" t="str">
        <f t="shared" si="3"/>
        <v/>
      </c>
      <c r="AR326" s="140" t="s">
        <v>250</v>
      </c>
      <c r="AT326" s="140" t="s">
        <v>152</v>
      </c>
      <c r="AU326" s="140" t="s">
        <v>88</v>
      </c>
      <c r="AY326" s="18" t="s">
        <v>149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8" t="s">
        <v>88</v>
      </c>
      <c r="BK326" s="141">
        <f>ROUND(I326*H326,2)</f>
        <v>0</v>
      </c>
      <c r="BL326" s="18" t="s">
        <v>250</v>
      </c>
      <c r="BM326" s="140" t="s">
        <v>517</v>
      </c>
    </row>
    <row r="327" spans="2:65" s="11" customFormat="1" ht="22.9" customHeight="1" x14ac:dyDescent="0.2">
      <c r="B327" s="117"/>
      <c r="D327" s="118" t="s">
        <v>74</v>
      </c>
      <c r="E327" s="127" t="s">
        <v>518</v>
      </c>
      <c r="F327" s="127" t="s">
        <v>519</v>
      </c>
      <c r="I327" s="120"/>
      <c r="J327" s="128">
        <f>BK327</f>
        <v>0</v>
      </c>
      <c r="L327" s="117"/>
      <c r="M327" s="122"/>
      <c r="P327" s="123">
        <f>SUM(P328:P421)</f>
        <v>0</v>
      </c>
      <c r="R327" s="123">
        <f>SUM(R328:R421)</f>
        <v>1.3957457199999999</v>
      </c>
      <c r="T327" s="123">
        <f>SUM(T328:T421)</f>
        <v>3.1050750000000002E-2</v>
      </c>
      <c r="U327" s="330"/>
      <c r="V327" s="1" t="str">
        <f t="shared" si="3"/>
        <v/>
      </c>
      <c r="AR327" s="118" t="s">
        <v>88</v>
      </c>
      <c r="AT327" s="125" t="s">
        <v>74</v>
      </c>
      <c r="AU327" s="125" t="s">
        <v>82</v>
      </c>
      <c r="AY327" s="118" t="s">
        <v>149</v>
      </c>
      <c r="BK327" s="126">
        <f>SUM(BK328:BK421)</f>
        <v>0</v>
      </c>
    </row>
    <row r="328" spans="2:65" s="1" customFormat="1" ht="24.2" customHeight="1" x14ac:dyDescent="0.2">
      <c r="B328" s="33"/>
      <c r="C328" s="129" t="s">
        <v>520</v>
      </c>
      <c r="D328" s="129" t="s">
        <v>152</v>
      </c>
      <c r="E328" s="130" t="s">
        <v>521</v>
      </c>
      <c r="F328" s="131" t="s">
        <v>522</v>
      </c>
      <c r="G328" s="132" t="s">
        <v>167</v>
      </c>
      <c r="H328" s="133">
        <v>0.68700000000000006</v>
      </c>
      <c r="I328" s="134"/>
      <c r="J328" s="135">
        <f>ROUND(I328*H328,2)</f>
        <v>0</v>
      </c>
      <c r="K328" s="131" t="s">
        <v>156</v>
      </c>
      <c r="L328" s="33"/>
      <c r="M328" s="136" t="s">
        <v>19</v>
      </c>
      <c r="N328" s="137" t="s">
        <v>47</v>
      </c>
      <c r="P328" s="138">
        <f>O328*H328</f>
        <v>0</v>
      </c>
      <c r="Q328" s="138">
        <v>0</v>
      </c>
      <c r="R328" s="138">
        <f>Q328*H328</f>
        <v>0</v>
      </c>
      <c r="S328" s="138">
        <v>1.7250000000000001E-2</v>
      </c>
      <c r="T328" s="138">
        <f>S328*H328</f>
        <v>1.1850750000000002E-2</v>
      </c>
      <c r="U328" s="331" t="s">
        <v>19</v>
      </c>
      <c r="V328" s="1" t="str">
        <f t="shared" si="3"/>
        <v/>
      </c>
      <c r="AR328" s="140" t="s">
        <v>250</v>
      </c>
      <c r="AT328" s="140" t="s">
        <v>152</v>
      </c>
      <c r="AU328" s="140" t="s">
        <v>88</v>
      </c>
      <c r="AY328" s="18" t="s">
        <v>149</v>
      </c>
      <c r="BE328" s="141">
        <f>IF(N328="základní",J328,0)</f>
        <v>0</v>
      </c>
      <c r="BF328" s="141">
        <f>IF(N328="snížená",J328,0)</f>
        <v>0</v>
      </c>
      <c r="BG328" s="141">
        <f>IF(N328="zákl. přenesená",J328,0)</f>
        <v>0</v>
      </c>
      <c r="BH328" s="141">
        <f>IF(N328="sníž. přenesená",J328,0)</f>
        <v>0</v>
      </c>
      <c r="BI328" s="141">
        <f>IF(N328="nulová",J328,0)</f>
        <v>0</v>
      </c>
      <c r="BJ328" s="18" t="s">
        <v>88</v>
      </c>
      <c r="BK328" s="141">
        <f>ROUND(I328*H328,2)</f>
        <v>0</v>
      </c>
      <c r="BL328" s="18" t="s">
        <v>250</v>
      </c>
      <c r="BM328" s="140" t="s">
        <v>523</v>
      </c>
    </row>
    <row r="329" spans="2:65" s="1" customFormat="1" ht="11.25" x14ac:dyDescent="0.2">
      <c r="B329" s="33"/>
      <c r="D329" s="142" t="s">
        <v>159</v>
      </c>
      <c r="F329" s="143" t="s">
        <v>524</v>
      </c>
      <c r="I329" s="144"/>
      <c r="L329" s="33"/>
      <c r="M329" s="145"/>
      <c r="U329" s="332"/>
      <c r="V329" s="1" t="str">
        <f t="shared" si="3"/>
        <v/>
      </c>
      <c r="AT329" s="18" t="s">
        <v>159</v>
      </c>
      <c r="AU329" s="18" t="s">
        <v>88</v>
      </c>
    </row>
    <row r="330" spans="2:65" s="14" customFormat="1" ht="11.25" x14ac:dyDescent="0.2">
      <c r="B330" s="159"/>
      <c r="D330" s="147" t="s">
        <v>161</v>
      </c>
      <c r="E330" s="160" t="s">
        <v>19</v>
      </c>
      <c r="F330" s="161" t="s">
        <v>525</v>
      </c>
      <c r="H330" s="160" t="s">
        <v>19</v>
      </c>
      <c r="I330" s="162"/>
      <c r="L330" s="159"/>
      <c r="M330" s="163"/>
      <c r="U330" s="335"/>
      <c r="V330" s="1" t="str">
        <f t="shared" si="3"/>
        <v/>
      </c>
      <c r="AT330" s="160" t="s">
        <v>161</v>
      </c>
      <c r="AU330" s="160" t="s">
        <v>88</v>
      </c>
      <c r="AV330" s="14" t="s">
        <v>82</v>
      </c>
      <c r="AW330" s="14" t="s">
        <v>36</v>
      </c>
      <c r="AX330" s="14" t="s">
        <v>75</v>
      </c>
      <c r="AY330" s="160" t="s">
        <v>149</v>
      </c>
    </row>
    <row r="331" spans="2:65" s="12" customFormat="1" ht="11.25" x14ac:dyDescent="0.2">
      <c r="B331" s="146"/>
      <c r="D331" s="147" t="s">
        <v>161</v>
      </c>
      <c r="E331" s="148" t="s">
        <v>19</v>
      </c>
      <c r="F331" s="149" t="s">
        <v>526</v>
      </c>
      <c r="H331" s="150">
        <v>0.68700000000000006</v>
      </c>
      <c r="I331" s="151"/>
      <c r="L331" s="146"/>
      <c r="M331" s="152"/>
      <c r="U331" s="333"/>
      <c r="V331" s="1" t="str">
        <f t="shared" si="3"/>
        <v/>
      </c>
      <c r="AT331" s="148" t="s">
        <v>161</v>
      </c>
      <c r="AU331" s="148" t="s">
        <v>88</v>
      </c>
      <c r="AV331" s="12" t="s">
        <v>88</v>
      </c>
      <c r="AW331" s="12" t="s">
        <v>36</v>
      </c>
      <c r="AX331" s="12" t="s">
        <v>75</v>
      </c>
      <c r="AY331" s="148" t="s">
        <v>149</v>
      </c>
    </row>
    <row r="332" spans="2:65" s="13" customFormat="1" ht="11.25" x14ac:dyDescent="0.2">
      <c r="B332" s="153"/>
      <c r="D332" s="147" t="s">
        <v>161</v>
      </c>
      <c r="E332" s="154" t="s">
        <v>19</v>
      </c>
      <c r="F332" s="155" t="s">
        <v>164</v>
      </c>
      <c r="H332" s="156">
        <v>0.68700000000000006</v>
      </c>
      <c r="I332" s="157"/>
      <c r="L332" s="153"/>
      <c r="M332" s="158"/>
      <c r="U332" s="334"/>
      <c r="V332" s="1" t="str">
        <f t="shared" si="3"/>
        <v/>
      </c>
      <c r="AT332" s="154" t="s">
        <v>161</v>
      </c>
      <c r="AU332" s="154" t="s">
        <v>88</v>
      </c>
      <c r="AV332" s="13" t="s">
        <v>157</v>
      </c>
      <c r="AW332" s="13" t="s">
        <v>36</v>
      </c>
      <c r="AX332" s="13" t="s">
        <v>82</v>
      </c>
      <c r="AY332" s="154" t="s">
        <v>149</v>
      </c>
    </row>
    <row r="333" spans="2:65" s="1" customFormat="1" ht="24.2" customHeight="1" x14ac:dyDescent="0.2">
      <c r="B333" s="33"/>
      <c r="C333" s="129" t="s">
        <v>527</v>
      </c>
      <c r="D333" s="129" t="s">
        <v>152</v>
      </c>
      <c r="E333" s="130" t="s">
        <v>528</v>
      </c>
      <c r="F333" s="131" t="s">
        <v>529</v>
      </c>
      <c r="G333" s="132" t="s">
        <v>298</v>
      </c>
      <c r="H333" s="133">
        <v>2</v>
      </c>
      <c r="I333" s="134"/>
      <c r="J333" s="135">
        <f>ROUND(I333*H333,2)</f>
        <v>0</v>
      </c>
      <c r="K333" s="131" t="s">
        <v>156</v>
      </c>
      <c r="L333" s="33"/>
      <c r="M333" s="136" t="s">
        <v>19</v>
      </c>
      <c r="N333" s="137" t="s">
        <v>47</v>
      </c>
      <c r="P333" s="138">
        <f>O333*H333</f>
        <v>0</v>
      </c>
      <c r="Q333" s="138">
        <v>0</v>
      </c>
      <c r="R333" s="138">
        <f>Q333*H333</f>
        <v>0</v>
      </c>
      <c r="S333" s="138">
        <v>6.0000000000000001E-3</v>
      </c>
      <c r="T333" s="138">
        <f>S333*H333</f>
        <v>1.2E-2</v>
      </c>
      <c r="U333" s="331" t="s">
        <v>19</v>
      </c>
      <c r="V333" s="1" t="str">
        <f t="shared" si="3"/>
        <v/>
      </c>
      <c r="AR333" s="140" t="s">
        <v>250</v>
      </c>
      <c r="AT333" s="140" t="s">
        <v>152</v>
      </c>
      <c r="AU333" s="140" t="s">
        <v>88</v>
      </c>
      <c r="AY333" s="18" t="s">
        <v>149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8" t="s">
        <v>88</v>
      </c>
      <c r="BK333" s="141">
        <f>ROUND(I333*H333,2)</f>
        <v>0</v>
      </c>
      <c r="BL333" s="18" t="s">
        <v>250</v>
      </c>
      <c r="BM333" s="140" t="s">
        <v>530</v>
      </c>
    </row>
    <row r="334" spans="2:65" s="1" customFormat="1" ht="11.25" x14ac:dyDescent="0.2">
      <c r="B334" s="33"/>
      <c r="D334" s="142" t="s">
        <v>159</v>
      </c>
      <c r="F334" s="143" t="s">
        <v>531</v>
      </c>
      <c r="I334" s="144"/>
      <c r="L334" s="33"/>
      <c r="M334" s="145"/>
      <c r="U334" s="332"/>
      <c r="V334" s="1" t="str">
        <f t="shared" si="3"/>
        <v/>
      </c>
      <c r="AT334" s="18" t="s">
        <v>159</v>
      </c>
      <c r="AU334" s="18" t="s">
        <v>88</v>
      </c>
    </row>
    <row r="335" spans="2:65" s="1" customFormat="1" ht="33" customHeight="1" x14ac:dyDescent="0.2">
      <c r="B335" s="33"/>
      <c r="C335" s="129" t="s">
        <v>532</v>
      </c>
      <c r="D335" s="129" t="s">
        <v>152</v>
      </c>
      <c r="E335" s="130" t="s">
        <v>533</v>
      </c>
      <c r="F335" s="131" t="s">
        <v>534</v>
      </c>
      <c r="G335" s="132" t="s">
        <v>167</v>
      </c>
      <c r="H335" s="133">
        <v>17.974</v>
      </c>
      <c r="I335" s="134"/>
      <c r="J335" s="135">
        <f>ROUND(I335*H335,2)</f>
        <v>0</v>
      </c>
      <c r="K335" s="131" t="s">
        <v>156</v>
      </c>
      <c r="L335" s="33"/>
      <c r="M335" s="136" t="s">
        <v>19</v>
      </c>
      <c r="N335" s="137" t="s">
        <v>47</v>
      </c>
      <c r="P335" s="138">
        <f>O335*H335</f>
        <v>0</v>
      </c>
      <c r="Q335" s="138">
        <v>4.428E-2</v>
      </c>
      <c r="R335" s="138">
        <f>Q335*H335</f>
        <v>0.79588871999999999</v>
      </c>
      <c r="S335" s="138">
        <v>0</v>
      </c>
      <c r="T335" s="138">
        <f>S335*H335</f>
        <v>0</v>
      </c>
      <c r="U335" s="331" t="s">
        <v>19</v>
      </c>
      <c r="V335" s="1" t="str">
        <f t="shared" si="3"/>
        <v/>
      </c>
      <c r="AR335" s="140" t="s">
        <v>250</v>
      </c>
      <c r="AT335" s="140" t="s">
        <v>152</v>
      </c>
      <c r="AU335" s="140" t="s">
        <v>88</v>
      </c>
      <c r="AY335" s="18" t="s">
        <v>149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8" t="s">
        <v>88</v>
      </c>
      <c r="BK335" s="141">
        <f>ROUND(I335*H335,2)</f>
        <v>0</v>
      </c>
      <c r="BL335" s="18" t="s">
        <v>250</v>
      </c>
      <c r="BM335" s="140" t="s">
        <v>535</v>
      </c>
    </row>
    <row r="336" spans="2:65" s="1" customFormat="1" ht="11.25" x14ac:dyDescent="0.2">
      <c r="B336" s="33"/>
      <c r="D336" s="142" t="s">
        <v>159</v>
      </c>
      <c r="F336" s="143" t="s">
        <v>536</v>
      </c>
      <c r="I336" s="144"/>
      <c r="L336" s="33"/>
      <c r="M336" s="145"/>
      <c r="U336" s="332"/>
      <c r="V336" s="1" t="str">
        <f t="shared" si="3"/>
        <v/>
      </c>
      <c r="AT336" s="18" t="s">
        <v>159</v>
      </c>
      <c r="AU336" s="18" t="s">
        <v>88</v>
      </c>
    </row>
    <row r="337" spans="2:65" s="12" customFormat="1" ht="11.25" x14ac:dyDescent="0.2">
      <c r="B337" s="146"/>
      <c r="D337" s="147" t="s">
        <v>161</v>
      </c>
      <c r="E337" s="148" t="s">
        <v>19</v>
      </c>
      <c r="F337" s="149" t="s">
        <v>537</v>
      </c>
      <c r="H337" s="150">
        <v>5.7270000000000003</v>
      </c>
      <c r="I337" s="151"/>
      <c r="L337" s="146"/>
      <c r="M337" s="152"/>
      <c r="U337" s="333"/>
      <c r="V337" s="1" t="str">
        <f t="shared" si="3"/>
        <v/>
      </c>
      <c r="AT337" s="148" t="s">
        <v>161</v>
      </c>
      <c r="AU337" s="148" t="s">
        <v>88</v>
      </c>
      <c r="AV337" s="12" t="s">
        <v>88</v>
      </c>
      <c r="AW337" s="12" t="s">
        <v>36</v>
      </c>
      <c r="AX337" s="12" t="s">
        <v>75</v>
      </c>
      <c r="AY337" s="148" t="s">
        <v>149</v>
      </c>
    </row>
    <row r="338" spans="2:65" s="12" customFormat="1" ht="11.25" x14ac:dyDescent="0.2">
      <c r="B338" s="146"/>
      <c r="D338" s="147" t="s">
        <v>161</v>
      </c>
      <c r="E338" s="148" t="s">
        <v>19</v>
      </c>
      <c r="F338" s="149" t="s">
        <v>538</v>
      </c>
      <c r="H338" s="150">
        <v>12.247</v>
      </c>
      <c r="I338" s="151"/>
      <c r="L338" s="146"/>
      <c r="M338" s="152"/>
      <c r="U338" s="333"/>
      <c r="V338" s="1" t="str">
        <f t="shared" si="3"/>
        <v/>
      </c>
      <c r="AT338" s="148" t="s">
        <v>161</v>
      </c>
      <c r="AU338" s="148" t="s">
        <v>88</v>
      </c>
      <c r="AV338" s="12" t="s">
        <v>88</v>
      </c>
      <c r="AW338" s="12" t="s">
        <v>36</v>
      </c>
      <c r="AX338" s="12" t="s">
        <v>75</v>
      </c>
      <c r="AY338" s="148" t="s">
        <v>149</v>
      </c>
    </row>
    <row r="339" spans="2:65" s="13" customFormat="1" ht="11.25" x14ac:dyDescent="0.2">
      <c r="B339" s="153"/>
      <c r="D339" s="147" t="s">
        <v>161</v>
      </c>
      <c r="E339" s="154" t="s">
        <v>19</v>
      </c>
      <c r="F339" s="155" t="s">
        <v>164</v>
      </c>
      <c r="H339" s="156">
        <v>17.974</v>
      </c>
      <c r="I339" s="157"/>
      <c r="L339" s="153"/>
      <c r="M339" s="158"/>
      <c r="U339" s="334"/>
      <c r="V339" s="1" t="str">
        <f t="shared" si="3"/>
        <v/>
      </c>
      <c r="AT339" s="154" t="s">
        <v>161</v>
      </c>
      <c r="AU339" s="154" t="s">
        <v>88</v>
      </c>
      <c r="AV339" s="13" t="s">
        <v>157</v>
      </c>
      <c r="AW339" s="13" t="s">
        <v>36</v>
      </c>
      <c r="AX339" s="13" t="s">
        <v>82</v>
      </c>
      <c r="AY339" s="154" t="s">
        <v>149</v>
      </c>
    </row>
    <row r="340" spans="2:65" s="1" customFormat="1" ht="24.2" customHeight="1" x14ac:dyDescent="0.2">
      <c r="B340" s="33"/>
      <c r="C340" s="129" t="s">
        <v>539</v>
      </c>
      <c r="D340" s="129" t="s">
        <v>152</v>
      </c>
      <c r="E340" s="130" t="s">
        <v>540</v>
      </c>
      <c r="F340" s="131" t="s">
        <v>541</v>
      </c>
      <c r="G340" s="132" t="s">
        <v>288</v>
      </c>
      <c r="H340" s="133">
        <v>2.835</v>
      </c>
      <c r="I340" s="134"/>
      <c r="J340" s="135">
        <f>ROUND(I340*H340,2)</f>
        <v>0</v>
      </c>
      <c r="K340" s="131" t="s">
        <v>156</v>
      </c>
      <c r="L340" s="33"/>
      <c r="M340" s="136" t="s">
        <v>19</v>
      </c>
      <c r="N340" s="137" t="s">
        <v>47</v>
      </c>
      <c r="P340" s="138">
        <f>O340*H340</f>
        <v>0</v>
      </c>
      <c r="Q340" s="138">
        <v>9.1E-4</v>
      </c>
      <c r="R340" s="138">
        <f>Q340*H340</f>
        <v>2.5798499999999999E-3</v>
      </c>
      <c r="S340" s="138">
        <v>0</v>
      </c>
      <c r="T340" s="138">
        <f>S340*H340</f>
        <v>0</v>
      </c>
      <c r="U340" s="331" t="s">
        <v>19</v>
      </c>
      <c r="V340" s="1" t="str">
        <f t="shared" si="3"/>
        <v/>
      </c>
      <c r="AR340" s="140" t="s">
        <v>250</v>
      </c>
      <c r="AT340" s="140" t="s">
        <v>152</v>
      </c>
      <c r="AU340" s="140" t="s">
        <v>88</v>
      </c>
      <c r="AY340" s="18" t="s">
        <v>149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8" t="s">
        <v>88</v>
      </c>
      <c r="BK340" s="141">
        <f>ROUND(I340*H340,2)</f>
        <v>0</v>
      </c>
      <c r="BL340" s="18" t="s">
        <v>250</v>
      </c>
      <c r="BM340" s="140" t="s">
        <v>542</v>
      </c>
    </row>
    <row r="341" spans="2:65" s="1" customFormat="1" ht="11.25" x14ac:dyDescent="0.2">
      <c r="B341" s="33"/>
      <c r="D341" s="142" t="s">
        <v>159</v>
      </c>
      <c r="F341" s="143" t="s">
        <v>543</v>
      </c>
      <c r="I341" s="144"/>
      <c r="L341" s="33"/>
      <c r="M341" s="145"/>
      <c r="U341" s="332"/>
      <c r="V341" s="1" t="str">
        <f t="shared" si="3"/>
        <v/>
      </c>
      <c r="AT341" s="18" t="s">
        <v>159</v>
      </c>
      <c r="AU341" s="18" t="s">
        <v>88</v>
      </c>
    </row>
    <row r="342" spans="2:65" s="1" customFormat="1" ht="24.2" customHeight="1" x14ac:dyDescent="0.2">
      <c r="B342" s="33"/>
      <c r="C342" s="129" t="s">
        <v>544</v>
      </c>
      <c r="D342" s="129" t="s">
        <v>152</v>
      </c>
      <c r="E342" s="130" t="s">
        <v>545</v>
      </c>
      <c r="F342" s="131" t="s">
        <v>546</v>
      </c>
      <c r="G342" s="132" t="s">
        <v>167</v>
      </c>
      <c r="H342" s="133">
        <v>9.2989999999999995</v>
      </c>
      <c r="I342" s="134"/>
      <c r="J342" s="135">
        <f>ROUND(I342*H342,2)</f>
        <v>0</v>
      </c>
      <c r="K342" s="131" t="s">
        <v>19</v>
      </c>
      <c r="L342" s="33"/>
      <c r="M342" s="136" t="s">
        <v>19</v>
      </c>
      <c r="N342" s="137" t="s">
        <v>47</v>
      </c>
      <c r="P342" s="138">
        <f>O342*H342</f>
        <v>0</v>
      </c>
      <c r="Q342" s="138">
        <v>2.7199999999999998E-2</v>
      </c>
      <c r="R342" s="138">
        <f>Q342*H342</f>
        <v>0.25293279999999996</v>
      </c>
      <c r="S342" s="138">
        <v>0</v>
      </c>
      <c r="T342" s="138">
        <f>S342*H342</f>
        <v>0</v>
      </c>
      <c r="U342" s="331" t="s">
        <v>547</v>
      </c>
      <c r="V342" s="1">
        <f t="shared" si="3"/>
        <v>0</v>
      </c>
      <c r="AR342" s="140" t="s">
        <v>250</v>
      </c>
      <c r="AT342" s="140" t="s">
        <v>152</v>
      </c>
      <c r="AU342" s="140" t="s">
        <v>88</v>
      </c>
      <c r="AY342" s="18" t="s">
        <v>149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8" t="s">
        <v>88</v>
      </c>
      <c r="BK342" s="141">
        <f>ROUND(I342*H342,2)</f>
        <v>0</v>
      </c>
      <c r="BL342" s="18" t="s">
        <v>250</v>
      </c>
      <c r="BM342" s="140" t="s">
        <v>548</v>
      </c>
    </row>
    <row r="343" spans="2:65" s="12" customFormat="1" ht="11.25" x14ac:dyDescent="0.2">
      <c r="B343" s="146"/>
      <c r="D343" s="147" t="s">
        <v>161</v>
      </c>
      <c r="E343" s="148" t="s">
        <v>19</v>
      </c>
      <c r="F343" s="149" t="s">
        <v>549</v>
      </c>
      <c r="H343" s="150">
        <v>9.0860000000000003</v>
      </c>
      <c r="I343" s="151"/>
      <c r="L343" s="146"/>
      <c r="M343" s="152"/>
      <c r="U343" s="333"/>
      <c r="V343" s="1" t="str">
        <f t="shared" si="3"/>
        <v/>
      </c>
      <c r="AT343" s="148" t="s">
        <v>161</v>
      </c>
      <c r="AU343" s="148" t="s">
        <v>88</v>
      </c>
      <c r="AV343" s="12" t="s">
        <v>88</v>
      </c>
      <c r="AW343" s="12" t="s">
        <v>36</v>
      </c>
      <c r="AX343" s="12" t="s">
        <v>75</v>
      </c>
      <c r="AY343" s="148" t="s">
        <v>149</v>
      </c>
    </row>
    <row r="344" spans="2:65" s="12" customFormat="1" ht="11.25" x14ac:dyDescent="0.2">
      <c r="B344" s="146"/>
      <c r="D344" s="147" t="s">
        <v>161</v>
      </c>
      <c r="E344" s="148" t="s">
        <v>19</v>
      </c>
      <c r="F344" s="149" t="s">
        <v>550</v>
      </c>
      <c r="H344" s="150">
        <v>0.21299999999999999</v>
      </c>
      <c r="I344" s="151"/>
      <c r="L344" s="146"/>
      <c r="M344" s="152"/>
      <c r="U344" s="333"/>
      <c r="V344" s="1" t="str">
        <f t="shared" si="3"/>
        <v/>
      </c>
      <c r="AT344" s="148" t="s">
        <v>161</v>
      </c>
      <c r="AU344" s="148" t="s">
        <v>88</v>
      </c>
      <c r="AV344" s="12" t="s">
        <v>88</v>
      </c>
      <c r="AW344" s="12" t="s">
        <v>36</v>
      </c>
      <c r="AX344" s="12" t="s">
        <v>75</v>
      </c>
      <c r="AY344" s="148" t="s">
        <v>149</v>
      </c>
    </row>
    <row r="345" spans="2:65" s="13" customFormat="1" ht="11.25" x14ac:dyDescent="0.2">
      <c r="B345" s="153"/>
      <c r="D345" s="147" t="s">
        <v>161</v>
      </c>
      <c r="E345" s="154" t="s">
        <v>19</v>
      </c>
      <c r="F345" s="155" t="s">
        <v>164</v>
      </c>
      <c r="H345" s="156">
        <v>9.2989999999999995</v>
      </c>
      <c r="I345" s="157"/>
      <c r="L345" s="153"/>
      <c r="M345" s="158"/>
      <c r="U345" s="334"/>
      <c r="V345" s="1" t="str">
        <f t="shared" si="3"/>
        <v/>
      </c>
      <c r="AT345" s="154" t="s">
        <v>161</v>
      </c>
      <c r="AU345" s="154" t="s">
        <v>88</v>
      </c>
      <c r="AV345" s="13" t="s">
        <v>157</v>
      </c>
      <c r="AW345" s="13" t="s">
        <v>36</v>
      </c>
      <c r="AX345" s="13" t="s">
        <v>82</v>
      </c>
      <c r="AY345" s="154" t="s">
        <v>149</v>
      </c>
    </row>
    <row r="346" spans="2:65" s="1" customFormat="1" ht="24.2" customHeight="1" x14ac:dyDescent="0.2">
      <c r="B346" s="33"/>
      <c r="C346" s="129" t="s">
        <v>551</v>
      </c>
      <c r="D346" s="129" t="s">
        <v>152</v>
      </c>
      <c r="E346" s="130" t="s">
        <v>552</v>
      </c>
      <c r="F346" s="131" t="s">
        <v>553</v>
      </c>
      <c r="G346" s="132" t="s">
        <v>167</v>
      </c>
      <c r="H346" s="133">
        <v>4.7489999999999997</v>
      </c>
      <c r="I346" s="134"/>
      <c r="J346" s="135">
        <f>ROUND(I346*H346,2)</f>
        <v>0</v>
      </c>
      <c r="K346" s="131" t="s">
        <v>19</v>
      </c>
      <c r="L346" s="33"/>
      <c r="M346" s="136" t="s">
        <v>19</v>
      </c>
      <c r="N346" s="137" t="s">
        <v>47</v>
      </c>
      <c r="P346" s="138">
        <f>O346*H346</f>
        <v>0</v>
      </c>
      <c r="Q346" s="138">
        <v>2.7900000000000001E-2</v>
      </c>
      <c r="R346" s="138">
        <f>Q346*H346</f>
        <v>0.13249710000000001</v>
      </c>
      <c r="S346" s="138">
        <v>0</v>
      </c>
      <c r="T346" s="138">
        <f>S346*H346</f>
        <v>0</v>
      </c>
      <c r="U346" s="331" t="s">
        <v>19</v>
      </c>
      <c r="V346" s="1" t="str">
        <f t="shared" si="3"/>
        <v/>
      </c>
      <c r="AR346" s="140" t="s">
        <v>250</v>
      </c>
      <c r="AT346" s="140" t="s">
        <v>152</v>
      </c>
      <c r="AU346" s="140" t="s">
        <v>88</v>
      </c>
      <c r="AY346" s="18" t="s">
        <v>149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8" t="s">
        <v>88</v>
      </c>
      <c r="BK346" s="141">
        <f>ROUND(I346*H346,2)</f>
        <v>0</v>
      </c>
      <c r="BL346" s="18" t="s">
        <v>250</v>
      </c>
      <c r="BM346" s="140" t="s">
        <v>554</v>
      </c>
    </row>
    <row r="347" spans="2:65" s="12" customFormat="1" ht="11.25" x14ac:dyDescent="0.2">
      <c r="B347" s="146"/>
      <c r="D347" s="147" t="s">
        <v>161</v>
      </c>
      <c r="E347" s="148" t="s">
        <v>19</v>
      </c>
      <c r="F347" s="149" t="s">
        <v>555</v>
      </c>
      <c r="H347" s="150">
        <v>4.7489999999999997</v>
      </c>
      <c r="I347" s="151"/>
      <c r="L347" s="146"/>
      <c r="M347" s="152"/>
      <c r="U347" s="333"/>
      <c r="V347" s="1" t="str">
        <f t="shared" si="3"/>
        <v/>
      </c>
      <c r="AT347" s="148" t="s">
        <v>161</v>
      </c>
      <c r="AU347" s="148" t="s">
        <v>88</v>
      </c>
      <c r="AV347" s="12" t="s">
        <v>88</v>
      </c>
      <c r="AW347" s="12" t="s">
        <v>36</v>
      </c>
      <c r="AX347" s="12" t="s">
        <v>75</v>
      </c>
      <c r="AY347" s="148" t="s">
        <v>149</v>
      </c>
    </row>
    <row r="348" spans="2:65" s="13" customFormat="1" ht="11.25" x14ac:dyDescent="0.2">
      <c r="B348" s="153"/>
      <c r="D348" s="147" t="s">
        <v>161</v>
      </c>
      <c r="E348" s="154" t="s">
        <v>19</v>
      </c>
      <c r="F348" s="155" t="s">
        <v>164</v>
      </c>
      <c r="H348" s="156">
        <v>4.7489999999999997</v>
      </c>
      <c r="I348" s="157"/>
      <c r="L348" s="153"/>
      <c r="M348" s="158"/>
      <c r="U348" s="334"/>
      <c r="V348" s="1" t="str">
        <f t="shared" si="3"/>
        <v/>
      </c>
      <c r="AT348" s="154" t="s">
        <v>161</v>
      </c>
      <c r="AU348" s="154" t="s">
        <v>88</v>
      </c>
      <c r="AV348" s="13" t="s">
        <v>157</v>
      </c>
      <c r="AW348" s="13" t="s">
        <v>36</v>
      </c>
      <c r="AX348" s="13" t="s">
        <v>82</v>
      </c>
      <c r="AY348" s="154" t="s">
        <v>149</v>
      </c>
    </row>
    <row r="349" spans="2:65" s="1" customFormat="1" ht="16.5" customHeight="1" x14ac:dyDescent="0.2">
      <c r="B349" s="33"/>
      <c r="C349" s="129" t="s">
        <v>556</v>
      </c>
      <c r="D349" s="129" t="s">
        <v>152</v>
      </c>
      <c r="E349" s="130" t="s">
        <v>557</v>
      </c>
      <c r="F349" s="131" t="s">
        <v>558</v>
      </c>
      <c r="G349" s="132" t="s">
        <v>167</v>
      </c>
      <c r="H349" s="133">
        <v>9.625</v>
      </c>
      <c r="I349" s="134"/>
      <c r="J349" s="135">
        <f>ROUND(I349*H349,2)</f>
        <v>0</v>
      </c>
      <c r="K349" s="131" t="s">
        <v>19</v>
      </c>
      <c r="L349" s="33"/>
      <c r="M349" s="136" t="s">
        <v>19</v>
      </c>
      <c r="N349" s="137" t="s">
        <v>47</v>
      </c>
      <c r="P349" s="138">
        <f>O349*H349</f>
        <v>0</v>
      </c>
      <c r="Q349" s="138">
        <v>0</v>
      </c>
      <c r="R349" s="138">
        <f>Q349*H349</f>
        <v>0</v>
      </c>
      <c r="S349" s="138">
        <v>0</v>
      </c>
      <c r="T349" s="138">
        <f>S349*H349</f>
        <v>0</v>
      </c>
      <c r="U349" s="331" t="s">
        <v>19</v>
      </c>
      <c r="V349" s="1" t="str">
        <f t="shared" si="3"/>
        <v/>
      </c>
      <c r="AR349" s="140" t="s">
        <v>250</v>
      </c>
      <c r="AT349" s="140" t="s">
        <v>152</v>
      </c>
      <c r="AU349" s="140" t="s">
        <v>88</v>
      </c>
      <c r="AY349" s="18" t="s">
        <v>149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8" t="s">
        <v>88</v>
      </c>
      <c r="BK349" s="141">
        <f>ROUND(I349*H349,2)</f>
        <v>0</v>
      </c>
      <c r="BL349" s="18" t="s">
        <v>250</v>
      </c>
      <c r="BM349" s="140" t="s">
        <v>559</v>
      </c>
    </row>
    <row r="350" spans="2:65" s="14" customFormat="1" ht="11.25" x14ac:dyDescent="0.2">
      <c r="B350" s="159"/>
      <c r="D350" s="147" t="s">
        <v>161</v>
      </c>
      <c r="E350" s="160" t="s">
        <v>19</v>
      </c>
      <c r="F350" s="161" t="s">
        <v>408</v>
      </c>
      <c r="H350" s="160" t="s">
        <v>19</v>
      </c>
      <c r="I350" s="162"/>
      <c r="L350" s="159"/>
      <c r="M350" s="163"/>
      <c r="U350" s="335"/>
      <c r="V350" s="1" t="str">
        <f t="shared" si="3"/>
        <v/>
      </c>
      <c r="AT350" s="160" t="s">
        <v>161</v>
      </c>
      <c r="AU350" s="160" t="s">
        <v>88</v>
      </c>
      <c r="AV350" s="14" t="s">
        <v>82</v>
      </c>
      <c r="AW350" s="14" t="s">
        <v>36</v>
      </c>
      <c r="AX350" s="14" t="s">
        <v>75</v>
      </c>
      <c r="AY350" s="160" t="s">
        <v>149</v>
      </c>
    </row>
    <row r="351" spans="2:65" s="12" customFormat="1" ht="11.25" x14ac:dyDescent="0.2">
      <c r="B351" s="146"/>
      <c r="D351" s="147" t="s">
        <v>161</v>
      </c>
      <c r="E351" s="148" t="s">
        <v>19</v>
      </c>
      <c r="F351" s="149" t="s">
        <v>560</v>
      </c>
      <c r="H351" s="150">
        <v>9.625</v>
      </c>
      <c r="I351" s="151"/>
      <c r="L351" s="146"/>
      <c r="M351" s="152"/>
      <c r="U351" s="333"/>
      <c r="V351" s="1" t="str">
        <f t="shared" si="3"/>
        <v/>
      </c>
      <c r="AT351" s="148" t="s">
        <v>161</v>
      </c>
      <c r="AU351" s="148" t="s">
        <v>88</v>
      </c>
      <c r="AV351" s="12" t="s">
        <v>88</v>
      </c>
      <c r="AW351" s="12" t="s">
        <v>36</v>
      </c>
      <c r="AX351" s="12" t="s">
        <v>75</v>
      </c>
      <c r="AY351" s="148" t="s">
        <v>149</v>
      </c>
    </row>
    <row r="352" spans="2:65" s="13" customFormat="1" ht="11.25" x14ac:dyDescent="0.2">
      <c r="B352" s="153"/>
      <c r="D352" s="147" t="s">
        <v>161</v>
      </c>
      <c r="E352" s="154" t="s">
        <v>19</v>
      </c>
      <c r="F352" s="155" t="s">
        <v>164</v>
      </c>
      <c r="H352" s="156">
        <v>9.625</v>
      </c>
      <c r="I352" s="157"/>
      <c r="L352" s="153"/>
      <c r="M352" s="158"/>
      <c r="U352" s="334"/>
      <c r="V352" s="1" t="str">
        <f t="shared" si="3"/>
        <v/>
      </c>
      <c r="AT352" s="154" t="s">
        <v>161</v>
      </c>
      <c r="AU352" s="154" t="s">
        <v>88</v>
      </c>
      <c r="AV352" s="13" t="s">
        <v>157</v>
      </c>
      <c r="AW352" s="13" t="s">
        <v>36</v>
      </c>
      <c r="AX352" s="13" t="s">
        <v>82</v>
      </c>
      <c r="AY352" s="154" t="s">
        <v>149</v>
      </c>
    </row>
    <row r="353" spans="2:65" s="1" customFormat="1" ht="37.9" customHeight="1" x14ac:dyDescent="0.2">
      <c r="B353" s="33"/>
      <c r="C353" s="129" t="s">
        <v>561</v>
      </c>
      <c r="D353" s="129" t="s">
        <v>152</v>
      </c>
      <c r="E353" s="130" t="s">
        <v>562</v>
      </c>
      <c r="F353" s="131" t="s">
        <v>563</v>
      </c>
      <c r="G353" s="132" t="s">
        <v>167</v>
      </c>
      <c r="H353" s="133">
        <v>1.26</v>
      </c>
      <c r="I353" s="134"/>
      <c r="J353" s="135">
        <f>ROUND(I353*H353,2)</f>
        <v>0</v>
      </c>
      <c r="K353" s="131" t="s">
        <v>156</v>
      </c>
      <c r="L353" s="33"/>
      <c r="M353" s="136" t="s">
        <v>19</v>
      </c>
      <c r="N353" s="137" t="s">
        <v>47</v>
      </c>
      <c r="P353" s="138">
        <f>O353*H353</f>
        <v>0</v>
      </c>
      <c r="Q353" s="138">
        <v>2.963E-2</v>
      </c>
      <c r="R353" s="138">
        <f>Q353*H353</f>
        <v>3.73338E-2</v>
      </c>
      <c r="S353" s="138">
        <v>0</v>
      </c>
      <c r="T353" s="138">
        <f>S353*H353</f>
        <v>0</v>
      </c>
      <c r="U353" s="331" t="s">
        <v>19</v>
      </c>
      <c r="V353" s="1" t="str">
        <f t="shared" si="3"/>
        <v/>
      </c>
      <c r="AR353" s="140" t="s">
        <v>250</v>
      </c>
      <c r="AT353" s="140" t="s">
        <v>152</v>
      </c>
      <c r="AU353" s="140" t="s">
        <v>88</v>
      </c>
      <c r="AY353" s="18" t="s">
        <v>149</v>
      </c>
      <c r="BE353" s="141">
        <f>IF(N353="základní",J353,0)</f>
        <v>0</v>
      </c>
      <c r="BF353" s="141">
        <f>IF(N353="snížená",J353,0)</f>
        <v>0</v>
      </c>
      <c r="BG353" s="141">
        <f>IF(N353="zákl. přenesená",J353,0)</f>
        <v>0</v>
      </c>
      <c r="BH353" s="141">
        <f>IF(N353="sníž. přenesená",J353,0)</f>
        <v>0</v>
      </c>
      <c r="BI353" s="141">
        <f>IF(N353="nulová",J353,0)</f>
        <v>0</v>
      </c>
      <c r="BJ353" s="18" t="s">
        <v>88</v>
      </c>
      <c r="BK353" s="141">
        <f>ROUND(I353*H353,2)</f>
        <v>0</v>
      </c>
      <c r="BL353" s="18" t="s">
        <v>250</v>
      </c>
      <c r="BM353" s="140" t="s">
        <v>564</v>
      </c>
    </row>
    <row r="354" spans="2:65" s="1" customFormat="1" ht="11.25" x14ac:dyDescent="0.2">
      <c r="B354" s="33"/>
      <c r="D354" s="142" t="s">
        <v>159</v>
      </c>
      <c r="F354" s="143" t="s">
        <v>565</v>
      </c>
      <c r="I354" s="144"/>
      <c r="L354" s="33"/>
      <c r="M354" s="145"/>
      <c r="U354" s="332"/>
      <c r="V354" s="1" t="str">
        <f t="shared" si="3"/>
        <v/>
      </c>
      <c r="AT354" s="18" t="s">
        <v>159</v>
      </c>
      <c r="AU354" s="18" t="s">
        <v>88</v>
      </c>
    </row>
    <row r="355" spans="2:65" s="12" customFormat="1" ht="11.25" x14ac:dyDescent="0.2">
      <c r="B355" s="146"/>
      <c r="D355" s="147" t="s">
        <v>161</v>
      </c>
      <c r="E355" s="148" t="s">
        <v>19</v>
      </c>
      <c r="F355" s="149" t="s">
        <v>566</v>
      </c>
      <c r="H355" s="150">
        <v>0.96</v>
      </c>
      <c r="I355" s="151"/>
      <c r="L355" s="146"/>
      <c r="M355" s="152"/>
      <c r="U355" s="333"/>
      <c r="V355" s="1" t="str">
        <f t="shared" si="3"/>
        <v/>
      </c>
      <c r="AT355" s="148" t="s">
        <v>161</v>
      </c>
      <c r="AU355" s="148" t="s">
        <v>88</v>
      </c>
      <c r="AV355" s="12" t="s">
        <v>88</v>
      </c>
      <c r="AW355" s="12" t="s">
        <v>36</v>
      </c>
      <c r="AX355" s="12" t="s">
        <v>75</v>
      </c>
      <c r="AY355" s="148" t="s">
        <v>149</v>
      </c>
    </row>
    <row r="356" spans="2:65" s="12" customFormat="1" ht="11.25" x14ac:dyDescent="0.2">
      <c r="B356" s="146"/>
      <c r="D356" s="147" t="s">
        <v>161</v>
      </c>
      <c r="E356" s="148" t="s">
        <v>19</v>
      </c>
      <c r="F356" s="149" t="s">
        <v>567</v>
      </c>
      <c r="H356" s="150">
        <v>0.3</v>
      </c>
      <c r="I356" s="151"/>
      <c r="L356" s="146"/>
      <c r="M356" s="152"/>
      <c r="U356" s="333"/>
      <c r="V356" s="1" t="str">
        <f t="shared" si="3"/>
        <v/>
      </c>
      <c r="AT356" s="148" t="s">
        <v>161</v>
      </c>
      <c r="AU356" s="148" t="s">
        <v>88</v>
      </c>
      <c r="AV356" s="12" t="s">
        <v>88</v>
      </c>
      <c r="AW356" s="12" t="s">
        <v>36</v>
      </c>
      <c r="AX356" s="12" t="s">
        <v>75</v>
      </c>
      <c r="AY356" s="148" t="s">
        <v>149</v>
      </c>
    </row>
    <row r="357" spans="2:65" s="13" customFormat="1" ht="11.25" x14ac:dyDescent="0.2">
      <c r="B357" s="153"/>
      <c r="D357" s="147" t="s">
        <v>161</v>
      </c>
      <c r="E357" s="154" t="s">
        <v>19</v>
      </c>
      <c r="F357" s="155" t="s">
        <v>164</v>
      </c>
      <c r="H357" s="156">
        <v>1.26</v>
      </c>
      <c r="I357" s="157"/>
      <c r="L357" s="153"/>
      <c r="M357" s="158"/>
      <c r="U357" s="334"/>
      <c r="V357" s="1" t="str">
        <f t="shared" si="3"/>
        <v/>
      </c>
      <c r="AT357" s="154" t="s">
        <v>161</v>
      </c>
      <c r="AU357" s="154" t="s">
        <v>88</v>
      </c>
      <c r="AV357" s="13" t="s">
        <v>157</v>
      </c>
      <c r="AW357" s="13" t="s">
        <v>36</v>
      </c>
      <c r="AX357" s="13" t="s">
        <v>82</v>
      </c>
      <c r="AY357" s="154" t="s">
        <v>149</v>
      </c>
    </row>
    <row r="358" spans="2:65" s="1" customFormat="1" ht="24.2" customHeight="1" x14ac:dyDescent="0.2">
      <c r="B358" s="33"/>
      <c r="C358" s="129" t="s">
        <v>568</v>
      </c>
      <c r="D358" s="129" t="s">
        <v>152</v>
      </c>
      <c r="E358" s="130" t="s">
        <v>569</v>
      </c>
      <c r="F358" s="131" t="s">
        <v>570</v>
      </c>
      <c r="G358" s="132" t="s">
        <v>288</v>
      </c>
      <c r="H358" s="133">
        <v>4.9850000000000003</v>
      </c>
      <c r="I358" s="134"/>
      <c r="J358" s="135">
        <f>ROUND(I358*H358,2)</f>
        <v>0</v>
      </c>
      <c r="K358" s="131" t="s">
        <v>156</v>
      </c>
      <c r="L358" s="33"/>
      <c r="M358" s="136" t="s">
        <v>19</v>
      </c>
      <c r="N358" s="137" t="s">
        <v>47</v>
      </c>
      <c r="P358" s="138">
        <f>O358*H358</f>
        <v>0</v>
      </c>
      <c r="Q358" s="138">
        <v>9.1E-4</v>
      </c>
      <c r="R358" s="138">
        <f>Q358*H358</f>
        <v>4.5363500000000006E-3</v>
      </c>
      <c r="S358" s="138">
        <v>0</v>
      </c>
      <c r="T358" s="138">
        <f>S358*H358</f>
        <v>0</v>
      </c>
      <c r="U358" s="331" t="s">
        <v>19</v>
      </c>
      <c r="V358" s="1" t="str">
        <f t="shared" si="3"/>
        <v/>
      </c>
      <c r="AR358" s="140" t="s">
        <v>250</v>
      </c>
      <c r="AT358" s="140" t="s">
        <v>152</v>
      </c>
      <c r="AU358" s="140" t="s">
        <v>88</v>
      </c>
      <c r="AY358" s="18" t="s">
        <v>149</v>
      </c>
      <c r="BE358" s="141">
        <f>IF(N358="základní",J358,0)</f>
        <v>0</v>
      </c>
      <c r="BF358" s="141">
        <f>IF(N358="snížená",J358,0)</f>
        <v>0</v>
      </c>
      <c r="BG358" s="141">
        <f>IF(N358="zákl. přenesená",J358,0)</f>
        <v>0</v>
      </c>
      <c r="BH358" s="141">
        <f>IF(N358="sníž. přenesená",J358,0)</f>
        <v>0</v>
      </c>
      <c r="BI358" s="141">
        <f>IF(N358="nulová",J358,0)</f>
        <v>0</v>
      </c>
      <c r="BJ358" s="18" t="s">
        <v>88</v>
      </c>
      <c r="BK358" s="141">
        <f>ROUND(I358*H358,2)</f>
        <v>0</v>
      </c>
      <c r="BL358" s="18" t="s">
        <v>250</v>
      </c>
      <c r="BM358" s="140" t="s">
        <v>571</v>
      </c>
    </row>
    <row r="359" spans="2:65" s="1" customFormat="1" ht="11.25" x14ac:dyDescent="0.2">
      <c r="B359" s="33"/>
      <c r="D359" s="142" t="s">
        <v>159</v>
      </c>
      <c r="F359" s="143" t="s">
        <v>572</v>
      </c>
      <c r="I359" s="144"/>
      <c r="L359" s="33"/>
      <c r="M359" s="145"/>
      <c r="U359" s="332"/>
      <c r="V359" s="1" t="str">
        <f t="shared" si="3"/>
        <v/>
      </c>
      <c r="AT359" s="18" t="s">
        <v>159</v>
      </c>
      <c r="AU359" s="18" t="s">
        <v>88</v>
      </c>
    </row>
    <row r="360" spans="2:65" s="12" customFormat="1" ht="11.25" x14ac:dyDescent="0.2">
      <c r="B360" s="146"/>
      <c r="D360" s="147" t="s">
        <v>161</v>
      </c>
      <c r="E360" s="148" t="s">
        <v>19</v>
      </c>
      <c r="F360" s="149" t="s">
        <v>573</v>
      </c>
      <c r="H360" s="150">
        <v>2.15</v>
      </c>
      <c r="I360" s="151"/>
      <c r="L360" s="146"/>
      <c r="M360" s="152"/>
      <c r="U360" s="333"/>
      <c r="V360" s="1" t="str">
        <f t="shared" ref="V360:V423" si="4">IF(U360="investice",J360,"")</f>
        <v/>
      </c>
      <c r="AT360" s="148" t="s">
        <v>161</v>
      </c>
      <c r="AU360" s="148" t="s">
        <v>88</v>
      </c>
      <c r="AV360" s="12" t="s">
        <v>88</v>
      </c>
      <c r="AW360" s="12" t="s">
        <v>36</v>
      </c>
      <c r="AX360" s="12" t="s">
        <v>75</v>
      </c>
      <c r="AY360" s="148" t="s">
        <v>149</v>
      </c>
    </row>
    <row r="361" spans="2:65" s="12" customFormat="1" ht="11.25" x14ac:dyDescent="0.2">
      <c r="B361" s="146"/>
      <c r="D361" s="147" t="s">
        <v>161</v>
      </c>
      <c r="E361" s="148" t="s">
        <v>19</v>
      </c>
      <c r="F361" s="149" t="s">
        <v>574</v>
      </c>
      <c r="H361" s="150">
        <v>2.835</v>
      </c>
      <c r="I361" s="151"/>
      <c r="L361" s="146"/>
      <c r="M361" s="152"/>
      <c r="U361" s="333"/>
      <c r="V361" s="1" t="str">
        <f t="shared" si="4"/>
        <v/>
      </c>
      <c r="AT361" s="148" t="s">
        <v>161</v>
      </c>
      <c r="AU361" s="148" t="s">
        <v>88</v>
      </c>
      <c r="AV361" s="12" t="s">
        <v>88</v>
      </c>
      <c r="AW361" s="12" t="s">
        <v>36</v>
      </c>
      <c r="AX361" s="12" t="s">
        <v>75</v>
      </c>
      <c r="AY361" s="148" t="s">
        <v>149</v>
      </c>
    </row>
    <row r="362" spans="2:65" s="13" customFormat="1" ht="11.25" x14ac:dyDescent="0.2">
      <c r="B362" s="153"/>
      <c r="D362" s="147" t="s">
        <v>161</v>
      </c>
      <c r="E362" s="154" t="s">
        <v>19</v>
      </c>
      <c r="F362" s="155" t="s">
        <v>164</v>
      </c>
      <c r="H362" s="156">
        <v>4.9849999999999994</v>
      </c>
      <c r="I362" s="157"/>
      <c r="L362" s="153"/>
      <c r="M362" s="158"/>
      <c r="U362" s="334"/>
      <c r="V362" s="1" t="str">
        <f t="shared" si="4"/>
        <v/>
      </c>
      <c r="AT362" s="154" t="s">
        <v>161</v>
      </c>
      <c r="AU362" s="154" t="s">
        <v>88</v>
      </c>
      <c r="AV362" s="13" t="s">
        <v>157</v>
      </c>
      <c r="AW362" s="13" t="s">
        <v>36</v>
      </c>
      <c r="AX362" s="13" t="s">
        <v>82</v>
      </c>
      <c r="AY362" s="154" t="s">
        <v>149</v>
      </c>
    </row>
    <row r="363" spans="2:65" s="1" customFormat="1" ht="24.2" customHeight="1" x14ac:dyDescent="0.2">
      <c r="B363" s="33"/>
      <c r="C363" s="129" t="s">
        <v>575</v>
      </c>
      <c r="D363" s="129" t="s">
        <v>152</v>
      </c>
      <c r="E363" s="130" t="s">
        <v>576</v>
      </c>
      <c r="F363" s="131" t="s">
        <v>577</v>
      </c>
      <c r="G363" s="132" t="s">
        <v>288</v>
      </c>
      <c r="H363" s="133">
        <v>4.5650000000000004</v>
      </c>
      <c r="I363" s="134"/>
      <c r="J363" s="135">
        <f>ROUND(I363*H363,2)</f>
        <v>0</v>
      </c>
      <c r="K363" s="131" t="s">
        <v>19</v>
      </c>
      <c r="L363" s="33"/>
      <c r="M363" s="136" t="s">
        <v>19</v>
      </c>
      <c r="N363" s="137" t="s">
        <v>47</v>
      </c>
      <c r="P363" s="138">
        <f>O363*H363</f>
        <v>0</v>
      </c>
      <c r="Q363" s="138">
        <v>8.8199999999999997E-3</v>
      </c>
      <c r="R363" s="138">
        <f>Q363*H363</f>
        <v>4.0263300000000002E-2</v>
      </c>
      <c r="S363" s="138">
        <v>0</v>
      </c>
      <c r="T363" s="138">
        <f>S363*H363</f>
        <v>0</v>
      </c>
      <c r="U363" s="331" t="s">
        <v>547</v>
      </c>
      <c r="V363" s="1">
        <f t="shared" si="4"/>
        <v>0</v>
      </c>
      <c r="AR363" s="140" t="s">
        <v>250</v>
      </c>
      <c r="AT363" s="140" t="s">
        <v>152</v>
      </c>
      <c r="AU363" s="140" t="s">
        <v>88</v>
      </c>
      <c r="AY363" s="18" t="s">
        <v>149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8" t="s">
        <v>88</v>
      </c>
      <c r="BK363" s="141">
        <f>ROUND(I363*H363,2)</f>
        <v>0</v>
      </c>
      <c r="BL363" s="18" t="s">
        <v>250</v>
      </c>
      <c r="BM363" s="140" t="s">
        <v>578</v>
      </c>
    </row>
    <row r="364" spans="2:65" s="12" customFormat="1" ht="11.25" x14ac:dyDescent="0.2">
      <c r="B364" s="146"/>
      <c r="D364" s="147" t="s">
        <v>161</v>
      </c>
      <c r="E364" s="148" t="s">
        <v>19</v>
      </c>
      <c r="F364" s="149" t="s">
        <v>579</v>
      </c>
      <c r="H364" s="150">
        <v>3.0649999999999999</v>
      </c>
      <c r="I364" s="151"/>
      <c r="L364" s="146"/>
      <c r="M364" s="152"/>
      <c r="U364" s="333"/>
      <c r="V364" s="1" t="str">
        <f t="shared" si="4"/>
        <v/>
      </c>
      <c r="AT364" s="148" t="s">
        <v>161</v>
      </c>
      <c r="AU364" s="148" t="s">
        <v>88</v>
      </c>
      <c r="AV364" s="12" t="s">
        <v>88</v>
      </c>
      <c r="AW364" s="12" t="s">
        <v>36</v>
      </c>
      <c r="AX364" s="12" t="s">
        <v>75</v>
      </c>
      <c r="AY364" s="148" t="s">
        <v>149</v>
      </c>
    </row>
    <row r="365" spans="2:65" s="12" customFormat="1" ht="11.25" x14ac:dyDescent="0.2">
      <c r="B365" s="146"/>
      <c r="D365" s="147" t="s">
        <v>161</v>
      </c>
      <c r="E365" s="148" t="s">
        <v>19</v>
      </c>
      <c r="F365" s="149" t="s">
        <v>580</v>
      </c>
      <c r="H365" s="150">
        <v>1.5</v>
      </c>
      <c r="I365" s="151"/>
      <c r="L365" s="146"/>
      <c r="M365" s="152"/>
      <c r="U365" s="333"/>
      <c r="V365" s="1" t="str">
        <f t="shared" si="4"/>
        <v/>
      </c>
      <c r="AT365" s="148" t="s">
        <v>161</v>
      </c>
      <c r="AU365" s="148" t="s">
        <v>88</v>
      </c>
      <c r="AV365" s="12" t="s">
        <v>88</v>
      </c>
      <c r="AW365" s="12" t="s">
        <v>36</v>
      </c>
      <c r="AX365" s="12" t="s">
        <v>75</v>
      </c>
      <c r="AY365" s="148" t="s">
        <v>149</v>
      </c>
    </row>
    <row r="366" spans="2:65" s="13" customFormat="1" ht="11.25" x14ac:dyDescent="0.2">
      <c r="B366" s="153"/>
      <c r="D366" s="147" t="s">
        <v>161</v>
      </c>
      <c r="E366" s="154" t="s">
        <v>19</v>
      </c>
      <c r="F366" s="155" t="s">
        <v>164</v>
      </c>
      <c r="H366" s="156">
        <v>4.5649999999999995</v>
      </c>
      <c r="I366" s="157"/>
      <c r="L366" s="153"/>
      <c r="M366" s="158"/>
      <c r="U366" s="334"/>
      <c r="V366" s="1" t="str">
        <f t="shared" si="4"/>
        <v/>
      </c>
      <c r="AT366" s="154" t="s">
        <v>161</v>
      </c>
      <c r="AU366" s="154" t="s">
        <v>88</v>
      </c>
      <c r="AV366" s="13" t="s">
        <v>157</v>
      </c>
      <c r="AW366" s="13" t="s">
        <v>36</v>
      </c>
      <c r="AX366" s="13" t="s">
        <v>82</v>
      </c>
      <c r="AY366" s="154" t="s">
        <v>149</v>
      </c>
    </row>
    <row r="367" spans="2:65" s="1" customFormat="1" ht="24.2" customHeight="1" x14ac:dyDescent="0.2">
      <c r="B367" s="33"/>
      <c r="C367" s="129" t="s">
        <v>581</v>
      </c>
      <c r="D367" s="129" t="s">
        <v>152</v>
      </c>
      <c r="E367" s="130" t="s">
        <v>582</v>
      </c>
      <c r="F367" s="131" t="s">
        <v>583</v>
      </c>
      <c r="G367" s="132" t="s">
        <v>288</v>
      </c>
      <c r="H367" s="133">
        <v>1</v>
      </c>
      <c r="I367" s="134"/>
      <c r="J367" s="135">
        <f>ROUND(I367*H367,2)</f>
        <v>0</v>
      </c>
      <c r="K367" s="131" t="s">
        <v>156</v>
      </c>
      <c r="L367" s="33"/>
      <c r="M367" s="136" t="s">
        <v>19</v>
      </c>
      <c r="N367" s="137" t="s">
        <v>47</v>
      </c>
      <c r="P367" s="138">
        <f>O367*H367</f>
        <v>0</v>
      </c>
      <c r="Q367" s="138">
        <v>5.1900000000000002E-3</v>
      </c>
      <c r="R367" s="138">
        <f>Q367*H367</f>
        <v>5.1900000000000002E-3</v>
      </c>
      <c r="S367" s="138">
        <v>0</v>
      </c>
      <c r="T367" s="138">
        <f>S367*H367</f>
        <v>0</v>
      </c>
      <c r="U367" s="331" t="s">
        <v>19</v>
      </c>
      <c r="V367" s="1" t="str">
        <f t="shared" si="4"/>
        <v/>
      </c>
      <c r="AR367" s="140" t="s">
        <v>250</v>
      </c>
      <c r="AT367" s="140" t="s">
        <v>152</v>
      </c>
      <c r="AU367" s="140" t="s">
        <v>88</v>
      </c>
      <c r="AY367" s="18" t="s">
        <v>149</v>
      </c>
      <c r="BE367" s="141">
        <f>IF(N367="základní",J367,0)</f>
        <v>0</v>
      </c>
      <c r="BF367" s="141">
        <f>IF(N367="snížená",J367,0)</f>
        <v>0</v>
      </c>
      <c r="BG367" s="141">
        <f>IF(N367="zákl. přenesená",J367,0)</f>
        <v>0</v>
      </c>
      <c r="BH367" s="141">
        <f>IF(N367="sníž. přenesená",J367,0)</f>
        <v>0</v>
      </c>
      <c r="BI367" s="141">
        <f>IF(N367="nulová",J367,0)</f>
        <v>0</v>
      </c>
      <c r="BJ367" s="18" t="s">
        <v>88</v>
      </c>
      <c r="BK367" s="141">
        <f>ROUND(I367*H367,2)</f>
        <v>0</v>
      </c>
      <c r="BL367" s="18" t="s">
        <v>250</v>
      </c>
      <c r="BM367" s="140" t="s">
        <v>584</v>
      </c>
    </row>
    <row r="368" spans="2:65" s="1" customFormat="1" ht="11.25" x14ac:dyDescent="0.2">
      <c r="B368" s="33"/>
      <c r="D368" s="142" t="s">
        <v>159</v>
      </c>
      <c r="F368" s="143" t="s">
        <v>585</v>
      </c>
      <c r="I368" s="144"/>
      <c r="L368" s="33"/>
      <c r="M368" s="145"/>
      <c r="U368" s="332"/>
      <c r="V368" s="1" t="str">
        <f t="shared" si="4"/>
        <v/>
      </c>
      <c r="AT368" s="18" t="s">
        <v>159</v>
      </c>
      <c r="AU368" s="18" t="s">
        <v>88</v>
      </c>
    </row>
    <row r="369" spans="2:65" s="1" customFormat="1" ht="16.5" customHeight="1" x14ac:dyDescent="0.2">
      <c r="B369" s="33"/>
      <c r="C369" s="129" t="s">
        <v>586</v>
      </c>
      <c r="D369" s="129" t="s">
        <v>152</v>
      </c>
      <c r="E369" s="130" t="s">
        <v>587</v>
      </c>
      <c r="F369" s="131" t="s">
        <v>588</v>
      </c>
      <c r="G369" s="132" t="s">
        <v>298</v>
      </c>
      <c r="H369" s="133">
        <v>1</v>
      </c>
      <c r="I369" s="134"/>
      <c r="J369" s="135">
        <f>ROUND(I369*H369,2)</f>
        <v>0</v>
      </c>
      <c r="K369" s="131" t="s">
        <v>156</v>
      </c>
      <c r="L369" s="33"/>
      <c r="M369" s="136" t="s">
        <v>19</v>
      </c>
      <c r="N369" s="137" t="s">
        <v>47</v>
      </c>
      <c r="P369" s="138">
        <f>O369*H369</f>
        <v>0</v>
      </c>
      <c r="Q369" s="138">
        <v>1.0000000000000001E-5</v>
      </c>
      <c r="R369" s="138">
        <f>Q369*H369</f>
        <v>1.0000000000000001E-5</v>
      </c>
      <c r="S369" s="138">
        <v>0</v>
      </c>
      <c r="T369" s="138">
        <f>S369*H369</f>
        <v>0</v>
      </c>
      <c r="U369" s="331" t="s">
        <v>19</v>
      </c>
      <c r="V369" s="1" t="str">
        <f t="shared" si="4"/>
        <v/>
      </c>
      <c r="AR369" s="140" t="s">
        <v>250</v>
      </c>
      <c r="AT369" s="140" t="s">
        <v>152</v>
      </c>
      <c r="AU369" s="140" t="s">
        <v>88</v>
      </c>
      <c r="AY369" s="18" t="s">
        <v>149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8" t="s">
        <v>88</v>
      </c>
      <c r="BK369" s="141">
        <f>ROUND(I369*H369,2)</f>
        <v>0</v>
      </c>
      <c r="BL369" s="18" t="s">
        <v>250</v>
      </c>
      <c r="BM369" s="140" t="s">
        <v>589</v>
      </c>
    </row>
    <row r="370" spans="2:65" s="1" customFormat="1" ht="11.25" x14ac:dyDescent="0.2">
      <c r="B370" s="33"/>
      <c r="D370" s="142" t="s">
        <v>159</v>
      </c>
      <c r="F370" s="143" t="s">
        <v>590</v>
      </c>
      <c r="I370" s="144"/>
      <c r="L370" s="33"/>
      <c r="M370" s="145"/>
      <c r="U370" s="332"/>
      <c r="V370" s="1" t="str">
        <f t="shared" si="4"/>
        <v/>
      </c>
      <c r="AT370" s="18" t="s">
        <v>159</v>
      </c>
      <c r="AU370" s="18" t="s">
        <v>88</v>
      </c>
    </row>
    <row r="371" spans="2:65" s="1" customFormat="1" ht="16.5" customHeight="1" x14ac:dyDescent="0.2">
      <c r="B371" s="33"/>
      <c r="C371" s="171" t="s">
        <v>591</v>
      </c>
      <c r="D371" s="171" t="s">
        <v>592</v>
      </c>
      <c r="E371" s="172" t="s">
        <v>593</v>
      </c>
      <c r="F371" s="173" t="s">
        <v>594</v>
      </c>
      <c r="G371" s="174" t="s">
        <v>298</v>
      </c>
      <c r="H371" s="175">
        <v>1</v>
      </c>
      <c r="I371" s="176"/>
      <c r="J371" s="177">
        <f>ROUND(I371*H371,2)</f>
        <v>0</v>
      </c>
      <c r="K371" s="173" t="s">
        <v>156</v>
      </c>
      <c r="L371" s="178"/>
      <c r="M371" s="179" t="s">
        <v>19</v>
      </c>
      <c r="N371" s="180" t="s">
        <v>47</v>
      </c>
      <c r="P371" s="138">
        <f>O371*H371</f>
        <v>0</v>
      </c>
      <c r="Q371" s="138">
        <v>6.7000000000000002E-3</v>
      </c>
      <c r="R371" s="138">
        <f>Q371*H371</f>
        <v>6.7000000000000002E-3</v>
      </c>
      <c r="S371" s="138">
        <v>0</v>
      </c>
      <c r="T371" s="138">
        <f>S371*H371</f>
        <v>0</v>
      </c>
      <c r="U371" s="331" t="s">
        <v>19</v>
      </c>
      <c r="V371" s="1" t="str">
        <f t="shared" si="4"/>
        <v/>
      </c>
      <c r="AR371" s="140" t="s">
        <v>352</v>
      </c>
      <c r="AT371" s="140" t="s">
        <v>592</v>
      </c>
      <c r="AU371" s="140" t="s">
        <v>88</v>
      </c>
      <c r="AY371" s="18" t="s">
        <v>149</v>
      </c>
      <c r="BE371" s="141">
        <f>IF(N371="základní",J371,0)</f>
        <v>0</v>
      </c>
      <c r="BF371" s="141">
        <f>IF(N371="snížená",J371,0)</f>
        <v>0</v>
      </c>
      <c r="BG371" s="141">
        <f>IF(N371="zákl. přenesená",J371,0)</f>
        <v>0</v>
      </c>
      <c r="BH371" s="141">
        <f>IF(N371="sníž. přenesená",J371,0)</f>
        <v>0</v>
      </c>
      <c r="BI371" s="141">
        <f>IF(N371="nulová",J371,0)</f>
        <v>0</v>
      </c>
      <c r="BJ371" s="18" t="s">
        <v>88</v>
      </c>
      <c r="BK371" s="141">
        <f>ROUND(I371*H371,2)</f>
        <v>0</v>
      </c>
      <c r="BL371" s="18" t="s">
        <v>250</v>
      </c>
      <c r="BM371" s="140" t="s">
        <v>595</v>
      </c>
    </row>
    <row r="372" spans="2:65" s="1" customFormat="1" ht="21.75" customHeight="1" x14ac:dyDescent="0.2">
      <c r="B372" s="33"/>
      <c r="C372" s="129" t="s">
        <v>596</v>
      </c>
      <c r="D372" s="129" t="s">
        <v>152</v>
      </c>
      <c r="E372" s="130" t="s">
        <v>597</v>
      </c>
      <c r="F372" s="131" t="s">
        <v>598</v>
      </c>
      <c r="G372" s="132" t="s">
        <v>298</v>
      </c>
      <c r="H372" s="133">
        <v>1</v>
      </c>
      <c r="I372" s="134"/>
      <c r="J372" s="135">
        <f>ROUND(I372*H372,2)</f>
        <v>0</v>
      </c>
      <c r="K372" s="131" t="s">
        <v>156</v>
      </c>
      <c r="L372" s="33"/>
      <c r="M372" s="136" t="s">
        <v>19</v>
      </c>
      <c r="N372" s="137" t="s">
        <v>47</v>
      </c>
      <c r="P372" s="138">
        <f>O372*H372</f>
        <v>0</v>
      </c>
      <c r="Q372" s="138">
        <v>1.0000000000000001E-5</v>
      </c>
      <c r="R372" s="138">
        <f>Q372*H372</f>
        <v>1.0000000000000001E-5</v>
      </c>
      <c r="S372" s="138">
        <v>0</v>
      </c>
      <c r="T372" s="138">
        <f>S372*H372</f>
        <v>0</v>
      </c>
      <c r="U372" s="331" t="s">
        <v>19</v>
      </c>
      <c r="V372" s="1" t="str">
        <f t="shared" si="4"/>
        <v/>
      </c>
      <c r="AR372" s="140" t="s">
        <v>250</v>
      </c>
      <c r="AT372" s="140" t="s">
        <v>152</v>
      </c>
      <c r="AU372" s="140" t="s">
        <v>88</v>
      </c>
      <c r="AY372" s="18" t="s">
        <v>149</v>
      </c>
      <c r="BE372" s="141">
        <f>IF(N372="základní",J372,0)</f>
        <v>0</v>
      </c>
      <c r="BF372" s="141">
        <f>IF(N372="snížená",J372,0)</f>
        <v>0</v>
      </c>
      <c r="BG372" s="141">
        <f>IF(N372="zákl. přenesená",J372,0)</f>
        <v>0</v>
      </c>
      <c r="BH372" s="141">
        <f>IF(N372="sníž. přenesená",J372,0)</f>
        <v>0</v>
      </c>
      <c r="BI372" s="141">
        <f>IF(N372="nulová",J372,0)</f>
        <v>0</v>
      </c>
      <c r="BJ372" s="18" t="s">
        <v>88</v>
      </c>
      <c r="BK372" s="141">
        <f>ROUND(I372*H372,2)</f>
        <v>0</v>
      </c>
      <c r="BL372" s="18" t="s">
        <v>250</v>
      </c>
      <c r="BM372" s="140" t="s">
        <v>599</v>
      </c>
    </row>
    <row r="373" spans="2:65" s="1" customFormat="1" ht="11.25" x14ac:dyDescent="0.2">
      <c r="B373" s="33"/>
      <c r="D373" s="142" t="s">
        <v>159</v>
      </c>
      <c r="F373" s="143" t="s">
        <v>600</v>
      </c>
      <c r="I373" s="144"/>
      <c r="L373" s="33"/>
      <c r="M373" s="145"/>
      <c r="U373" s="332"/>
      <c r="V373" s="1" t="str">
        <f t="shared" si="4"/>
        <v/>
      </c>
      <c r="AT373" s="18" t="s">
        <v>159</v>
      </c>
      <c r="AU373" s="18" t="s">
        <v>88</v>
      </c>
    </row>
    <row r="374" spans="2:65" s="1" customFormat="1" ht="16.5" customHeight="1" x14ac:dyDescent="0.2">
      <c r="B374" s="33"/>
      <c r="C374" s="171" t="s">
        <v>601</v>
      </c>
      <c r="D374" s="171" t="s">
        <v>592</v>
      </c>
      <c r="E374" s="172" t="s">
        <v>602</v>
      </c>
      <c r="F374" s="173" t="s">
        <v>603</v>
      </c>
      <c r="G374" s="174" t="s">
        <v>298</v>
      </c>
      <c r="H374" s="175">
        <v>1</v>
      </c>
      <c r="I374" s="176"/>
      <c r="J374" s="177">
        <f>ROUND(I374*H374,2)</f>
        <v>0</v>
      </c>
      <c r="K374" s="173" t="s">
        <v>156</v>
      </c>
      <c r="L374" s="178"/>
      <c r="M374" s="179" t="s">
        <v>19</v>
      </c>
      <c r="N374" s="180" t="s">
        <v>47</v>
      </c>
      <c r="P374" s="138">
        <f>O374*H374</f>
        <v>0</v>
      </c>
      <c r="Q374" s="138">
        <v>2.5000000000000001E-3</v>
      </c>
      <c r="R374" s="138">
        <f>Q374*H374</f>
        <v>2.5000000000000001E-3</v>
      </c>
      <c r="S374" s="138">
        <v>0</v>
      </c>
      <c r="T374" s="138">
        <f>S374*H374</f>
        <v>0</v>
      </c>
      <c r="U374" s="331" t="s">
        <v>19</v>
      </c>
      <c r="V374" s="1" t="str">
        <f t="shared" si="4"/>
        <v/>
      </c>
      <c r="AR374" s="140" t="s">
        <v>352</v>
      </c>
      <c r="AT374" s="140" t="s">
        <v>592</v>
      </c>
      <c r="AU374" s="140" t="s">
        <v>88</v>
      </c>
      <c r="AY374" s="18" t="s">
        <v>149</v>
      </c>
      <c r="BE374" s="141">
        <f>IF(N374="základní",J374,0)</f>
        <v>0</v>
      </c>
      <c r="BF374" s="141">
        <f>IF(N374="snížená",J374,0)</f>
        <v>0</v>
      </c>
      <c r="BG374" s="141">
        <f>IF(N374="zákl. přenesená",J374,0)</f>
        <v>0</v>
      </c>
      <c r="BH374" s="141">
        <f>IF(N374="sníž. přenesená",J374,0)</f>
        <v>0</v>
      </c>
      <c r="BI374" s="141">
        <f>IF(N374="nulová",J374,0)</f>
        <v>0</v>
      </c>
      <c r="BJ374" s="18" t="s">
        <v>88</v>
      </c>
      <c r="BK374" s="141">
        <f>ROUND(I374*H374,2)</f>
        <v>0</v>
      </c>
      <c r="BL374" s="18" t="s">
        <v>250</v>
      </c>
      <c r="BM374" s="140" t="s">
        <v>604</v>
      </c>
    </row>
    <row r="375" spans="2:65" s="1" customFormat="1" ht="24.2" customHeight="1" x14ac:dyDescent="0.2">
      <c r="B375" s="33"/>
      <c r="C375" s="129" t="s">
        <v>605</v>
      </c>
      <c r="D375" s="129" t="s">
        <v>152</v>
      </c>
      <c r="E375" s="130" t="s">
        <v>606</v>
      </c>
      <c r="F375" s="131" t="s">
        <v>607</v>
      </c>
      <c r="G375" s="132" t="s">
        <v>298</v>
      </c>
      <c r="H375" s="133">
        <v>3</v>
      </c>
      <c r="I375" s="134"/>
      <c r="J375" s="135">
        <f>ROUND(I375*H375,2)</f>
        <v>0</v>
      </c>
      <c r="K375" s="131" t="s">
        <v>156</v>
      </c>
      <c r="L375" s="33"/>
      <c r="M375" s="136" t="s">
        <v>19</v>
      </c>
      <c r="N375" s="137" t="s">
        <v>47</v>
      </c>
      <c r="P375" s="138">
        <f>O375*H375</f>
        <v>0</v>
      </c>
      <c r="Q375" s="138">
        <v>1.583E-2</v>
      </c>
      <c r="R375" s="138">
        <f>Q375*H375</f>
        <v>4.7490000000000004E-2</v>
      </c>
      <c r="S375" s="138">
        <v>0</v>
      </c>
      <c r="T375" s="138">
        <f>S375*H375</f>
        <v>0</v>
      </c>
      <c r="U375" s="331" t="s">
        <v>19</v>
      </c>
      <c r="V375" s="1" t="str">
        <f t="shared" si="4"/>
        <v/>
      </c>
      <c r="AR375" s="140" t="s">
        <v>250</v>
      </c>
      <c r="AT375" s="140" t="s">
        <v>152</v>
      </c>
      <c r="AU375" s="140" t="s">
        <v>88</v>
      </c>
      <c r="AY375" s="18" t="s">
        <v>149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8" t="s">
        <v>88</v>
      </c>
      <c r="BK375" s="141">
        <f>ROUND(I375*H375,2)</f>
        <v>0</v>
      </c>
      <c r="BL375" s="18" t="s">
        <v>250</v>
      </c>
      <c r="BM375" s="140" t="s">
        <v>608</v>
      </c>
    </row>
    <row r="376" spans="2:65" s="1" customFormat="1" ht="11.25" x14ac:dyDescent="0.2">
      <c r="B376" s="33"/>
      <c r="D376" s="142" t="s">
        <v>159</v>
      </c>
      <c r="F376" s="143" t="s">
        <v>609</v>
      </c>
      <c r="I376" s="144"/>
      <c r="L376" s="33"/>
      <c r="M376" s="145"/>
      <c r="U376" s="332"/>
      <c r="V376" s="1" t="str">
        <f t="shared" si="4"/>
        <v/>
      </c>
      <c r="AT376" s="18" t="s">
        <v>159</v>
      </c>
      <c r="AU376" s="18" t="s">
        <v>88</v>
      </c>
    </row>
    <row r="377" spans="2:65" s="1" customFormat="1" ht="24.2" customHeight="1" x14ac:dyDescent="0.2">
      <c r="B377" s="33"/>
      <c r="C377" s="129" t="s">
        <v>610</v>
      </c>
      <c r="D377" s="129" t="s">
        <v>152</v>
      </c>
      <c r="E377" s="130" t="s">
        <v>611</v>
      </c>
      <c r="F377" s="131" t="s">
        <v>612</v>
      </c>
      <c r="G377" s="132" t="s">
        <v>167</v>
      </c>
      <c r="H377" s="133">
        <v>0.92</v>
      </c>
      <c r="I377" s="134"/>
      <c r="J377" s="135">
        <f>ROUND(I377*H377,2)</f>
        <v>0</v>
      </c>
      <c r="K377" s="131" t="s">
        <v>19</v>
      </c>
      <c r="L377" s="33"/>
      <c r="M377" s="136" t="s">
        <v>19</v>
      </c>
      <c r="N377" s="137" t="s">
        <v>47</v>
      </c>
      <c r="P377" s="138">
        <f>O377*H377</f>
        <v>0</v>
      </c>
      <c r="Q377" s="138">
        <v>2.1870000000000001E-2</v>
      </c>
      <c r="R377" s="138">
        <f>Q377*H377</f>
        <v>2.01204E-2</v>
      </c>
      <c r="S377" s="138">
        <v>0</v>
      </c>
      <c r="T377" s="138">
        <f>S377*H377</f>
        <v>0</v>
      </c>
      <c r="U377" s="331" t="s">
        <v>547</v>
      </c>
      <c r="V377" s="1">
        <f t="shared" si="4"/>
        <v>0</v>
      </c>
      <c r="AR377" s="140" t="s">
        <v>250</v>
      </c>
      <c r="AT377" s="140" t="s">
        <v>152</v>
      </c>
      <c r="AU377" s="140" t="s">
        <v>88</v>
      </c>
      <c r="AY377" s="18" t="s">
        <v>149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8" t="s">
        <v>88</v>
      </c>
      <c r="BK377" s="141">
        <f>ROUND(I377*H377,2)</f>
        <v>0</v>
      </c>
      <c r="BL377" s="18" t="s">
        <v>250</v>
      </c>
      <c r="BM377" s="140" t="s">
        <v>613</v>
      </c>
    </row>
    <row r="378" spans="2:65" s="12" customFormat="1" ht="11.25" x14ac:dyDescent="0.2">
      <c r="B378" s="146"/>
      <c r="D378" s="147" t="s">
        <v>161</v>
      </c>
      <c r="E378" s="148" t="s">
        <v>19</v>
      </c>
      <c r="F378" s="149" t="s">
        <v>284</v>
      </c>
      <c r="H378" s="150">
        <v>0.92</v>
      </c>
      <c r="I378" s="151"/>
      <c r="L378" s="146"/>
      <c r="M378" s="152"/>
      <c r="U378" s="333"/>
      <c r="V378" s="1" t="str">
        <f t="shared" si="4"/>
        <v/>
      </c>
      <c r="AT378" s="148" t="s">
        <v>161</v>
      </c>
      <c r="AU378" s="148" t="s">
        <v>88</v>
      </c>
      <c r="AV378" s="12" t="s">
        <v>88</v>
      </c>
      <c r="AW378" s="12" t="s">
        <v>36</v>
      </c>
      <c r="AX378" s="12" t="s">
        <v>75</v>
      </c>
      <c r="AY378" s="148" t="s">
        <v>149</v>
      </c>
    </row>
    <row r="379" spans="2:65" s="13" customFormat="1" ht="11.25" x14ac:dyDescent="0.2">
      <c r="B379" s="153"/>
      <c r="D379" s="147" t="s">
        <v>161</v>
      </c>
      <c r="E379" s="154" t="s">
        <v>19</v>
      </c>
      <c r="F379" s="155" t="s">
        <v>164</v>
      </c>
      <c r="H379" s="156">
        <v>0.92</v>
      </c>
      <c r="I379" s="157"/>
      <c r="L379" s="153"/>
      <c r="M379" s="158"/>
      <c r="U379" s="334"/>
      <c r="V379" s="1" t="str">
        <f t="shared" si="4"/>
        <v/>
      </c>
      <c r="AT379" s="154" t="s">
        <v>161</v>
      </c>
      <c r="AU379" s="154" t="s">
        <v>88</v>
      </c>
      <c r="AV379" s="13" t="s">
        <v>157</v>
      </c>
      <c r="AW379" s="13" t="s">
        <v>36</v>
      </c>
      <c r="AX379" s="13" t="s">
        <v>82</v>
      </c>
      <c r="AY379" s="154" t="s">
        <v>149</v>
      </c>
    </row>
    <row r="380" spans="2:65" s="1" customFormat="1" ht="24.2" customHeight="1" x14ac:dyDescent="0.2">
      <c r="B380" s="33"/>
      <c r="C380" s="129" t="s">
        <v>614</v>
      </c>
      <c r="D380" s="129" t="s">
        <v>152</v>
      </c>
      <c r="E380" s="130" t="s">
        <v>615</v>
      </c>
      <c r="F380" s="131" t="s">
        <v>616</v>
      </c>
      <c r="G380" s="132" t="s">
        <v>167</v>
      </c>
      <c r="H380" s="133">
        <v>2.74</v>
      </c>
      <c r="I380" s="134"/>
      <c r="J380" s="135">
        <f>ROUND(I380*H380,2)</f>
        <v>0</v>
      </c>
      <c r="K380" s="131" t="s">
        <v>156</v>
      </c>
      <c r="L380" s="33"/>
      <c r="M380" s="136" t="s">
        <v>19</v>
      </c>
      <c r="N380" s="137" t="s">
        <v>47</v>
      </c>
      <c r="P380" s="138">
        <f>O380*H380</f>
        <v>0</v>
      </c>
      <c r="Q380" s="138">
        <v>1.259E-2</v>
      </c>
      <c r="R380" s="138">
        <f>Q380*H380</f>
        <v>3.4496600000000002E-2</v>
      </c>
      <c r="S380" s="138">
        <v>0</v>
      </c>
      <c r="T380" s="138">
        <f>S380*H380</f>
        <v>0</v>
      </c>
      <c r="U380" s="331" t="s">
        <v>547</v>
      </c>
      <c r="V380" s="1">
        <f t="shared" si="4"/>
        <v>0</v>
      </c>
      <c r="AR380" s="140" t="s">
        <v>250</v>
      </c>
      <c r="AT380" s="140" t="s">
        <v>152</v>
      </c>
      <c r="AU380" s="140" t="s">
        <v>88</v>
      </c>
      <c r="AY380" s="18" t="s">
        <v>149</v>
      </c>
      <c r="BE380" s="141">
        <f>IF(N380="základní",J380,0)</f>
        <v>0</v>
      </c>
      <c r="BF380" s="141">
        <f>IF(N380="snížená",J380,0)</f>
        <v>0</v>
      </c>
      <c r="BG380" s="141">
        <f>IF(N380="zákl. přenesená",J380,0)</f>
        <v>0</v>
      </c>
      <c r="BH380" s="141">
        <f>IF(N380="sníž. přenesená",J380,0)</f>
        <v>0</v>
      </c>
      <c r="BI380" s="141">
        <f>IF(N380="nulová",J380,0)</f>
        <v>0</v>
      </c>
      <c r="BJ380" s="18" t="s">
        <v>88</v>
      </c>
      <c r="BK380" s="141">
        <f>ROUND(I380*H380,2)</f>
        <v>0</v>
      </c>
      <c r="BL380" s="18" t="s">
        <v>250</v>
      </c>
      <c r="BM380" s="140" t="s">
        <v>617</v>
      </c>
    </row>
    <row r="381" spans="2:65" s="1" customFormat="1" ht="11.25" x14ac:dyDescent="0.2">
      <c r="B381" s="33"/>
      <c r="D381" s="142" t="s">
        <v>159</v>
      </c>
      <c r="F381" s="143" t="s">
        <v>618</v>
      </c>
      <c r="I381" s="144"/>
      <c r="L381" s="33"/>
      <c r="M381" s="145"/>
      <c r="U381" s="332"/>
      <c r="V381" s="1" t="str">
        <f t="shared" si="4"/>
        <v/>
      </c>
      <c r="AT381" s="18" t="s">
        <v>159</v>
      </c>
      <c r="AU381" s="18" t="s">
        <v>88</v>
      </c>
    </row>
    <row r="382" spans="2:65" s="12" customFormat="1" ht="11.25" x14ac:dyDescent="0.2">
      <c r="B382" s="146"/>
      <c r="D382" s="147" t="s">
        <v>161</v>
      </c>
      <c r="E382" s="148" t="s">
        <v>19</v>
      </c>
      <c r="F382" s="149" t="s">
        <v>285</v>
      </c>
      <c r="H382" s="150">
        <v>2.74</v>
      </c>
      <c r="I382" s="151"/>
      <c r="L382" s="146"/>
      <c r="M382" s="152"/>
      <c r="U382" s="333"/>
      <c r="V382" s="1" t="str">
        <f t="shared" si="4"/>
        <v/>
      </c>
      <c r="AT382" s="148" t="s">
        <v>161</v>
      </c>
      <c r="AU382" s="148" t="s">
        <v>88</v>
      </c>
      <c r="AV382" s="12" t="s">
        <v>88</v>
      </c>
      <c r="AW382" s="12" t="s">
        <v>36</v>
      </c>
      <c r="AX382" s="12" t="s">
        <v>75</v>
      </c>
      <c r="AY382" s="148" t="s">
        <v>149</v>
      </c>
    </row>
    <row r="383" spans="2:65" s="13" customFormat="1" ht="11.25" x14ac:dyDescent="0.2">
      <c r="B383" s="153"/>
      <c r="D383" s="147" t="s">
        <v>161</v>
      </c>
      <c r="E383" s="154" t="s">
        <v>19</v>
      </c>
      <c r="F383" s="155" t="s">
        <v>164</v>
      </c>
      <c r="H383" s="156">
        <v>2.74</v>
      </c>
      <c r="I383" s="157"/>
      <c r="L383" s="153"/>
      <c r="M383" s="158"/>
      <c r="U383" s="334"/>
      <c r="V383" s="1" t="str">
        <f t="shared" si="4"/>
        <v/>
      </c>
      <c r="AT383" s="154" t="s">
        <v>161</v>
      </c>
      <c r="AU383" s="154" t="s">
        <v>88</v>
      </c>
      <c r="AV383" s="13" t="s">
        <v>157</v>
      </c>
      <c r="AW383" s="13" t="s">
        <v>36</v>
      </c>
      <c r="AX383" s="13" t="s">
        <v>82</v>
      </c>
      <c r="AY383" s="154" t="s">
        <v>149</v>
      </c>
    </row>
    <row r="384" spans="2:65" s="1" customFormat="1" ht="16.5" customHeight="1" x14ac:dyDescent="0.2">
      <c r="B384" s="33"/>
      <c r="C384" s="129" t="s">
        <v>619</v>
      </c>
      <c r="D384" s="129" t="s">
        <v>152</v>
      </c>
      <c r="E384" s="130" t="s">
        <v>620</v>
      </c>
      <c r="F384" s="131" t="s">
        <v>621</v>
      </c>
      <c r="G384" s="132" t="s">
        <v>167</v>
      </c>
      <c r="H384" s="133">
        <v>3.66</v>
      </c>
      <c r="I384" s="134"/>
      <c r="J384" s="135">
        <f>ROUND(I384*H384,2)</f>
        <v>0</v>
      </c>
      <c r="K384" s="131" t="s">
        <v>156</v>
      </c>
      <c r="L384" s="33"/>
      <c r="M384" s="136" t="s">
        <v>19</v>
      </c>
      <c r="N384" s="137" t="s">
        <v>47</v>
      </c>
      <c r="P384" s="138">
        <f>O384*H384</f>
        <v>0</v>
      </c>
      <c r="Q384" s="138">
        <v>0</v>
      </c>
      <c r="R384" s="138">
        <f>Q384*H384</f>
        <v>0</v>
      </c>
      <c r="S384" s="138">
        <v>0</v>
      </c>
      <c r="T384" s="138">
        <f>S384*H384</f>
        <v>0</v>
      </c>
      <c r="U384" s="331" t="s">
        <v>547</v>
      </c>
      <c r="V384" s="1">
        <f t="shared" si="4"/>
        <v>0</v>
      </c>
      <c r="AR384" s="140" t="s">
        <v>250</v>
      </c>
      <c r="AT384" s="140" t="s">
        <v>152</v>
      </c>
      <c r="AU384" s="140" t="s">
        <v>88</v>
      </c>
      <c r="AY384" s="18" t="s">
        <v>149</v>
      </c>
      <c r="BE384" s="141">
        <f>IF(N384="základní",J384,0)</f>
        <v>0</v>
      </c>
      <c r="BF384" s="141">
        <f>IF(N384="snížená",J384,0)</f>
        <v>0</v>
      </c>
      <c r="BG384" s="141">
        <f>IF(N384="zákl. přenesená",J384,0)</f>
        <v>0</v>
      </c>
      <c r="BH384" s="141">
        <f>IF(N384="sníž. přenesená",J384,0)</f>
        <v>0</v>
      </c>
      <c r="BI384" s="141">
        <f>IF(N384="nulová",J384,0)</f>
        <v>0</v>
      </c>
      <c r="BJ384" s="18" t="s">
        <v>88</v>
      </c>
      <c r="BK384" s="141">
        <f>ROUND(I384*H384,2)</f>
        <v>0</v>
      </c>
      <c r="BL384" s="18" t="s">
        <v>250</v>
      </c>
      <c r="BM384" s="140" t="s">
        <v>622</v>
      </c>
    </row>
    <row r="385" spans="2:65" s="1" customFormat="1" ht="11.25" x14ac:dyDescent="0.2">
      <c r="B385" s="33"/>
      <c r="D385" s="142" t="s">
        <v>159</v>
      </c>
      <c r="F385" s="143" t="s">
        <v>623</v>
      </c>
      <c r="I385" s="144"/>
      <c r="L385" s="33"/>
      <c r="M385" s="145"/>
      <c r="U385" s="332"/>
      <c r="V385" s="1" t="str">
        <f t="shared" si="4"/>
        <v/>
      </c>
      <c r="AT385" s="18" t="s">
        <v>159</v>
      </c>
      <c r="AU385" s="18" t="s">
        <v>88</v>
      </c>
    </row>
    <row r="386" spans="2:65" s="12" customFormat="1" ht="11.25" x14ac:dyDescent="0.2">
      <c r="B386" s="146"/>
      <c r="D386" s="147" t="s">
        <v>161</v>
      </c>
      <c r="E386" s="148" t="s">
        <v>19</v>
      </c>
      <c r="F386" s="149" t="s">
        <v>624</v>
      </c>
      <c r="H386" s="150">
        <v>3.66</v>
      </c>
      <c r="I386" s="151"/>
      <c r="L386" s="146"/>
      <c r="M386" s="152"/>
      <c r="U386" s="333"/>
      <c r="V386" s="1" t="str">
        <f t="shared" si="4"/>
        <v/>
      </c>
      <c r="AT386" s="148" t="s">
        <v>161</v>
      </c>
      <c r="AU386" s="148" t="s">
        <v>88</v>
      </c>
      <c r="AV386" s="12" t="s">
        <v>88</v>
      </c>
      <c r="AW386" s="12" t="s">
        <v>36</v>
      </c>
      <c r="AX386" s="12" t="s">
        <v>75</v>
      </c>
      <c r="AY386" s="148" t="s">
        <v>149</v>
      </c>
    </row>
    <row r="387" spans="2:65" s="13" customFormat="1" ht="11.25" x14ac:dyDescent="0.2">
      <c r="B387" s="153"/>
      <c r="D387" s="147" t="s">
        <v>161</v>
      </c>
      <c r="E387" s="154" t="s">
        <v>19</v>
      </c>
      <c r="F387" s="155" t="s">
        <v>164</v>
      </c>
      <c r="H387" s="156">
        <v>3.66</v>
      </c>
      <c r="I387" s="157"/>
      <c r="L387" s="153"/>
      <c r="M387" s="158"/>
      <c r="U387" s="334"/>
      <c r="V387" s="1" t="str">
        <f t="shared" si="4"/>
        <v/>
      </c>
      <c r="AT387" s="154" t="s">
        <v>161</v>
      </c>
      <c r="AU387" s="154" t="s">
        <v>88</v>
      </c>
      <c r="AV387" s="13" t="s">
        <v>157</v>
      </c>
      <c r="AW387" s="13" t="s">
        <v>36</v>
      </c>
      <c r="AX387" s="13" t="s">
        <v>82</v>
      </c>
      <c r="AY387" s="154" t="s">
        <v>149</v>
      </c>
    </row>
    <row r="388" spans="2:65" s="1" customFormat="1" ht="33" customHeight="1" x14ac:dyDescent="0.2">
      <c r="B388" s="33"/>
      <c r="C388" s="129" t="s">
        <v>625</v>
      </c>
      <c r="D388" s="129" t="s">
        <v>152</v>
      </c>
      <c r="E388" s="130" t="s">
        <v>626</v>
      </c>
      <c r="F388" s="131" t="s">
        <v>627</v>
      </c>
      <c r="G388" s="132" t="s">
        <v>298</v>
      </c>
      <c r="H388" s="133">
        <v>1</v>
      </c>
      <c r="I388" s="134"/>
      <c r="J388" s="135">
        <f>ROUND(I388*H388,2)</f>
        <v>0</v>
      </c>
      <c r="K388" s="131" t="s">
        <v>156</v>
      </c>
      <c r="L388" s="33"/>
      <c r="M388" s="136" t="s">
        <v>19</v>
      </c>
      <c r="N388" s="137" t="s">
        <v>47</v>
      </c>
      <c r="P388" s="138">
        <f>O388*H388</f>
        <v>0</v>
      </c>
      <c r="Q388" s="138">
        <v>1.0499999999999999E-3</v>
      </c>
      <c r="R388" s="138">
        <f>Q388*H388</f>
        <v>1.0499999999999999E-3</v>
      </c>
      <c r="S388" s="138">
        <v>5.4999999999999997E-3</v>
      </c>
      <c r="T388" s="138">
        <f>S388*H388</f>
        <v>5.4999999999999997E-3</v>
      </c>
      <c r="U388" s="331" t="s">
        <v>547</v>
      </c>
      <c r="V388" s="1">
        <f t="shared" si="4"/>
        <v>0</v>
      </c>
      <c r="AR388" s="140" t="s">
        <v>250</v>
      </c>
      <c r="AT388" s="140" t="s">
        <v>152</v>
      </c>
      <c r="AU388" s="140" t="s">
        <v>88</v>
      </c>
      <c r="AY388" s="18" t="s">
        <v>149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8" t="s">
        <v>88</v>
      </c>
      <c r="BK388" s="141">
        <f>ROUND(I388*H388,2)</f>
        <v>0</v>
      </c>
      <c r="BL388" s="18" t="s">
        <v>250</v>
      </c>
      <c r="BM388" s="140" t="s">
        <v>628</v>
      </c>
    </row>
    <row r="389" spans="2:65" s="1" customFormat="1" ht="11.25" x14ac:dyDescent="0.2">
      <c r="B389" s="33"/>
      <c r="D389" s="142" t="s">
        <v>159</v>
      </c>
      <c r="F389" s="143" t="s">
        <v>629</v>
      </c>
      <c r="I389" s="144"/>
      <c r="L389" s="33"/>
      <c r="M389" s="145"/>
      <c r="U389" s="332"/>
      <c r="V389" s="1" t="str">
        <f t="shared" si="4"/>
        <v/>
      </c>
      <c r="AT389" s="18" t="s">
        <v>159</v>
      </c>
      <c r="AU389" s="18" t="s">
        <v>88</v>
      </c>
    </row>
    <row r="390" spans="2:65" s="14" customFormat="1" ht="11.25" x14ac:dyDescent="0.2">
      <c r="B390" s="159"/>
      <c r="D390" s="147" t="s">
        <v>161</v>
      </c>
      <c r="E390" s="160" t="s">
        <v>19</v>
      </c>
      <c r="F390" s="161" t="s">
        <v>630</v>
      </c>
      <c r="H390" s="160" t="s">
        <v>19</v>
      </c>
      <c r="I390" s="162"/>
      <c r="L390" s="159"/>
      <c r="M390" s="163"/>
      <c r="U390" s="335"/>
      <c r="V390" s="1" t="str">
        <f t="shared" si="4"/>
        <v/>
      </c>
      <c r="AT390" s="160" t="s">
        <v>161</v>
      </c>
      <c r="AU390" s="160" t="s">
        <v>88</v>
      </c>
      <c r="AV390" s="14" t="s">
        <v>82</v>
      </c>
      <c r="AW390" s="14" t="s">
        <v>36</v>
      </c>
      <c r="AX390" s="14" t="s">
        <v>75</v>
      </c>
      <c r="AY390" s="160" t="s">
        <v>149</v>
      </c>
    </row>
    <row r="391" spans="2:65" s="12" customFormat="1" ht="11.25" x14ac:dyDescent="0.2">
      <c r="B391" s="146"/>
      <c r="D391" s="147" t="s">
        <v>161</v>
      </c>
      <c r="E391" s="148" t="s">
        <v>19</v>
      </c>
      <c r="F391" s="149" t="s">
        <v>631</v>
      </c>
      <c r="H391" s="150">
        <v>1</v>
      </c>
      <c r="I391" s="151"/>
      <c r="L391" s="146"/>
      <c r="M391" s="152"/>
      <c r="U391" s="333"/>
      <c r="V391" s="1" t="str">
        <f t="shared" si="4"/>
        <v/>
      </c>
      <c r="AT391" s="148" t="s">
        <v>161</v>
      </c>
      <c r="AU391" s="148" t="s">
        <v>88</v>
      </c>
      <c r="AV391" s="12" t="s">
        <v>88</v>
      </c>
      <c r="AW391" s="12" t="s">
        <v>36</v>
      </c>
      <c r="AX391" s="12" t="s">
        <v>75</v>
      </c>
      <c r="AY391" s="148" t="s">
        <v>149</v>
      </c>
    </row>
    <row r="392" spans="2:65" s="13" customFormat="1" ht="11.25" x14ac:dyDescent="0.2">
      <c r="B392" s="153"/>
      <c r="D392" s="147" t="s">
        <v>161</v>
      </c>
      <c r="E392" s="154" t="s">
        <v>19</v>
      </c>
      <c r="F392" s="155" t="s">
        <v>164</v>
      </c>
      <c r="H392" s="156">
        <v>1</v>
      </c>
      <c r="I392" s="157"/>
      <c r="L392" s="153"/>
      <c r="M392" s="158"/>
      <c r="U392" s="334"/>
      <c r="V392" s="1" t="str">
        <f t="shared" si="4"/>
        <v/>
      </c>
      <c r="AT392" s="154" t="s">
        <v>161</v>
      </c>
      <c r="AU392" s="154" t="s">
        <v>88</v>
      </c>
      <c r="AV392" s="13" t="s">
        <v>157</v>
      </c>
      <c r="AW392" s="13" t="s">
        <v>36</v>
      </c>
      <c r="AX392" s="13" t="s">
        <v>82</v>
      </c>
      <c r="AY392" s="154" t="s">
        <v>149</v>
      </c>
    </row>
    <row r="393" spans="2:65" s="1" customFormat="1" ht="24.2" customHeight="1" x14ac:dyDescent="0.2">
      <c r="B393" s="33"/>
      <c r="C393" s="129" t="s">
        <v>632</v>
      </c>
      <c r="D393" s="129" t="s">
        <v>152</v>
      </c>
      <c r="E393" s="130" t="s">
        <v>633</v>
      </c>
      <c r="F393" s="131" t="s">
        <v>634</v>
      </c>
      <c r="G393" s="132" t="s">
        <v>298</v>
      </c>
      <c r="H393" s="133">
        <v>1</v>
      </c>
      <c r="I393" s="134"/>
      <c r="J393" s="135">
        <f>ROUND(I393*H393,2)</f>
        <v>0</v>
      </c>
      <c r="K393" s="131" t="s">
        <v>156</v>
      </c>
      <c r="L393" s="33"/>
      <c r="M393" s="136" t="s">
        <v>19</v>
      </c>
      <c r="N393" s="137" t="s">
        <v>47</v>
      </c>
      <c r="P393" s="138">
        <f>O393*H393</f>
        <v>0</v>
      </c>
      <c r="Q393" s="138">
        <v>5.0000000000000002E-5</v>
      </c>
      <c r="R393" s="138">
        <f>Q393*H393</f>
        <v>5.0000000000000002E-5</v>
      </c>
      <c r="S393" s="138">
        <v>0</v>
      </c>
      <c r="T393" s="138">
        <f>S393*H393</f>
        <v>0</v>
      </c>
      <c r="U393" s="331" t="s">
        <v>547</v>
      </c>
      <c r="V393" s="1">
        <f t="shared" si="4"/>
        <v>0</v>
      </c>
      <c r="AR393" s="140" t="s">
        <v>250</v>
      </c>
      <c r="AT393" s="140" t="s">
        <v>152</v>
      </c>
      <c r="AU393" s="140" t="s">
        <v>88</v>
      </c>
      <c r="AY393" s="18" t="s">
        <v>149</v>
      </c>
      <c r="BE393" s="141">
        <f>IF(N393="základní",J393,0)</f>
        <v>0</v>
      </c>
      <c r="BF393" s="141">
        <f>IF(N393="snížená",J393,0)</f>
        <v>0</v>
      </c>
      <c r="BG393" s="141">
        <f>IF(N393="zákl. přenesená",J393,0)</f>
        <v>0</v>
      </c>
      <c r="BH393" s="141">
        <f>IF(N393="sníž. přenesená",J393,0)</f>
        <v>0</v>
      </c>
      <c r="BI393" s="141">
        <f>IF(N393="nulová",J393,0)</f>
        <v>0</v>
      </c>
      <c r="BJ393" s="18" t="s">
        <v>88</v>
      </c>
      <c r="BK393" s="141">
        <f>ROUND(I393*H393,2)</f>
        <v>0</v>
      </c>
      <c r="BL393" s="18" t="s">
        <v>250</v>
      </c>
      <c r="BM393" s="140" t="s">
        <v>635</v>
      </c>
    </row>
    <row r="394" spans="2:65" s="1" customFormat="1" ht="11.25" x14ac:dyDescent="0.2">
      <c r="B394" s="33"/>
      <c r="D394" s="142" t="s">
        <v>159</v>
      </c>
      <c r="F394" s="143" t="s">
        <v>636</v>
      </c>
      <c r="I394" s="144"/>
      <c r="L394" s="33"/>
      <c r="M394" s="145"/>
      <c r="U394" s="332"/>
      <c r="V394" s="1" t="str">
        <f t="shared" si="4"/>
        <v/>
      </c>
      <c r="AT394" s="18" t="s">
        <v>159</v>
      </c>
      <c r="AU394" s="18" t="s">
        <v>88</v>
      </c>
    </row>
    <row r="395" spans="2:65" s="14" customFormat="1" ht="11.25" x14ac:dyDescent="0.2">
      <c r="B395" s="159"/>
      <c r="D395" s="147" t="s">
        <v>161</v>
      </c>
      <c r="E395" s="160" t="s">
        <v>19</v>
      </c>
      <c r="F395" s="161" t="s">
        <v>630</v>
      </c>
      <c r="H395" s="160" t="s">
        <v>19</v>
      </c>
      <c r="I395" s="162"/>
      <c r="L395" s="159"/>
      <c r="M395" s="163"/>
      <c r="U395" s="335"/>
      <c r="V395" s="1" t="str">
        <f t="shared" si="4"/>
        <v/>
      </c>
      <c r="AT395" s="160" t="s">
        <v>161</v>
      </c>
      <c r="AU395" s="160" t="s">
        <v>88</v>
      </c>
      <c r="AV395" s="14" t="s">
        <v>82</v>
      </c>
      <c r="AW395" s="14" t="s">
        <v>36</v>
      </c>
      <c r="AX395" s="14" t="s">
        <v>75</v>
      </c>
      <c r="AY395" s="160" t="s">
        <v>149</v>
      </c>
    </row>
    <row r="396" spans="2:65" s="12" customFormat="1" ht="11.25" x14ac:dyDescent="0.2">
      <c r="B396" s="146"/>
      <c r="D396" s="147" t="s">
        <v>161</v>
      </c>
      <c r="E396" s="148" t="s">
        <v>19</v>
      </c>
      <c r="F396" s="149" t="s">
        <v>631</v>
      </c>
      <c r="H396" s="150">
        <v>1</v>
      </c>
      <c r="I396" s="151"/>
      <c r="L396" s="146"/>
      <c r="M396" s="152"/>
      <c r="U396" s="333"/>
      <c r="V396" s="1" t="str">
        <f t="shared" si="4"/>
        <v/>
      </c>
      <c r="AT396" s="148" t="s">
        <v>161</v>
      </c>
      <c r="AU396" s="148" t="s">
        <v>88</v>
      </c>
      <c r="AV396" s="12" t="s">
        <v>88</v>
      </c>
      <c r="AW396" s="12" t="s">
        <v>36</v>
      </c>
      <c r="AX396" s="12" t="s">
        <v>75</v>
      </c>
      <c r="AY396" s="148" t="s">
        <v>149</v>
      </c>
    </row>
    <row r="397" spans="2:65" s="13" customFormat="1" ht="11.25" x14ac:dyDescent="0.2">
      <c r="B397" s="153"/>
      <c r="D397" s="147" t="s">
        <v>161</v>
      </c>
      <c r="E397" s="154" t="s">
        <v>19</v>
      </c>
      <c r="F397" s="155" t="s">
        <v>164</v>
      </c>
      <c r="H397" s="156">
        <v>1</v>
      </c>
      <c r="I397" s="157"/>
      <c r="L397" s="153"/>
      <c r="M397" s="158"/>
      <c r="U397" s="334"/>
      <c r="V397" s="1" t="str">
        <f t="shared" si="4"/>
        <v/>
      </c>
      <c r="AT397" s="154" t="s">
        <v>161</v>
      </c>
      <c r="AU397" s="154" t="s">
        <v>88</v>
      </c>
      <c r="AV397" s="13" t="s">
        <v>157</v>
      </c>
      <c r="AW397" s="13" t="s">
        <v>36</v>
      </c>
      <c r="AX397" s="13" t="s">
        <v>82</v>
      </c>
      <c r="AY397" s="154" t="s">
        <v>149</v>
      </c>
    </row>
    <row r="398" spans="2:65" s="1" customFormat="1" ht="16.5" customHeight="1" x14ac:dyDescent="0.2">
      <c r="B398" s="33"/>
      <c r="C398" s="171" t="s">
        <v>637</v>
      </c>
      <c r="D398" s="171" t="s">
        <v>592</v>
      </c>
      <c r="E398" s="172" t="s">
        <v>638</v>
      </c>
      <c r="F398" s="173" t="s">
        <v>639</v>
      </c>
      <c r="G398" s="174" t="s">
        <v>298</v>
      </c>
      <c r="H398" s="175">
        <v>1</v>
      </c>
      <c r="I398" s="176"/>
      <c r="J398" s="177">
        <f>ROUND(I398*H398,2)</f>
        <v>0</v>
      </c>
      <c r="K398" s="173" t="s">
        <v>19</v>
      </c>
      <c r="L398" s="178"/>
      <c r="M398" s="179" t="s">
        <v>19</v>
      </c>
      <c r="N398" s="180" t="s">
        <v>47</v>
      </c>
      <c r="P398" s="138">
        <f>O398*H398</f>
        <v>0</v>
      </c>
      <c r="Q398" s="138">
        <v>2.7000000000000001E-3</v>
      </c>
      <c r="R398" s="138">
        <f>Q398*H398</f>
        <v>2.7000000000000001E-3</v>
      </c>
      <c r="S398" s="138">
        <v>0</v>
      </c>
      <c r="T398" s="138">
        <f>S398*H398</f>
        <v>0</v>
      </c>
      <c r="U398" s="331" t="s">
        <v>547</v>
      </c>
      <c r="V398" s="1">
        <f t="shared" si="4"/>
        <v>0</v>
      </c>
      <c r="AR398" s="140" t="s">
        <v>352</v>
      </c>
      <c r="AT398" s="140" t="s">
        <v>592</v>
      </c>
      <c r="AU398" s="140" t="s">
        <v>88</v>
      </c>
      <c r="AY398" s="18" t="s">
        <v>149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8" t="s">
        <v>88</v>
      </c>
      <c r="BK398" s="141">
        <f>ROUND(I398*H398,2)</f>
        <v>0</v>
      </c>
      <c r="BL398" s="18" t="s">
        <v>250</v>
      </c>
      <c r="BM398" s="140" t="s">
        <v>640</v>
      </c>
    </row>
    <row r="399" spans="2:65" s="1" customFormat="1" ht="37.9" customHeight="1" x14ac:dyDescent="0.2">
      <c r="B399" s="33"/>
      <c r="C399" s="129" t="s">
        <v>641</v>
      </c>
      <c r="D399" s="129" t="s">
        <v>152</v>
      </c>
      <c r="E399" s="130" t="s">
        <v>642</v>
      </c>
      <c r="F399" s="131" t="s">
        <v>643</v>
      </c>
      <c r="G399" s="132" t="s">
        <v>298</v>
      </c>
      <c r="H399" s="133">
        <v>1</v>
      </c>
      <c r="I399" s="134"/>
      <c r="J399" s="135">
        <f>ROUND(I399*H399,2)</f>
        <v>0</v>
      </c>
      <c r="K399" s="131" t="s">
        <v>156</v>
      </c>
      <c r="L399" s="33"/>
      <c r="M399" s="136" t="s">
        <v>19</v>
      </c>
      <c r="N399" s="137" t="s">
        <v>47</v>
      </c>
      <c r="P399" s="138">
        <f>O399*H399</f>
        <v>0</v>
      </c>
      <c r="Q399" s="138">
        <v>1.01E-3</v>
      </c>
      <c r="R399" s="138">
        <f>Q399*H399</f>
        <v>1.01E-3</v>
      </c>
      <c r="S399" s="138">
        <v>1.6999999999999999E-3</v>
      </c>
      <c r="T399" s="138">
        <f>S399*H399</f>
        <v>1.6999999999999999E-3</v>
      </c>
      <c r="U399" s="331" t="s">
        <v>19</v>
      </c>
      <c r="V399" s="1" t="str">
        <f t="shared" si="4"/>
        <v/>
      </c>
      <c r="AR399" s="140" t="s">
        <v>250</v>
      </c>
      <c r="AT399" s="140" t="s">
        <v>152</v>
      </c>
      <c r="AU399" s="140" t="s">
        <v>88</v>
      </c>
      <c r="AY399" s="18" t="s">
        <v>149</v>
      </c>
      <c r="BE399" s="141">
        <f>IF(N399="základní",J399,0)</f>
        <v>0</v>
      </c>
      <c r="BF399" s="141">
        <f>IF(N399="snížená",J399,0)</f>
        <v>0</v>
      </c>
      <c r="BG399" s="141">
        <f>IF(N399="zákl. přenesená",J399,0)</f>
        <v>0</v>
      </c>
      <c r="BH399" s="141">
        <f>IF(N399="sníž. přenesená",J399,0)</f>
        <v>0</v>
      </c>
      <c r="BI399" s="141">
        <f>IF(N399="nulová",J399,0)</f>
        <v>0</v>
      </c>
      <c r="BJ399" s="18" t="s">
        <v>88</v>
      </c>
      <c r="BK399" s="141">
        <f>ROUND(I399*H399,2)</f>
        <v>0</v>
      </c>
      <c r="BL399" s="18" t="s">
        <v>250</v>
      </c>
      <c r="BM399" s="140" t="s">
        <v>644</v>
      </c>
    </row>
    <row r="400" spans="2:65" s="1" customFormat="1" ht="11.25" x14ac:dyDescent="0.2">
      <c r="B400" s="33"/>
      <c r="D400" s="142" t="s">
        <v>159</v>
      </c>
      <c r="F400" s="143" t="s">
        <v>645</v>
      </c>
      <c r="I400" s="144"/>
      <c r="L400" s="33"/>
      <c r="M400" s="145"/>
      <c r="U400" s="332"/>
      <c r="V400" s="1" t="str">
        <f t="shared" si="4"/>
        <v/>
      </c>
      <c r="AT400" s="18" t="s">
        <v>159</v>
      </c>
      <c r="AU400" s="18" t="s">
        <v>88</v>
      </c>
    </row>
    <row r="401" spans="2:65" s="14" customFormat="1" ht="11.25" x14ac:dyDescent="0.2">
      <c r="B401" s="159"/>
      <c r="D401" s="147" t="s">
        <v>161</v>
      </c>
      <c r="E401" s="160" t="s">
        <v>19</v>
      </c>
      <c r="F401" s="161" t="s">
        <v>630</v>
      </c>
      <c r="H401" s="160" t="s">
        <v>19</v>
      </c>
      <c r="I401" s="162"/>
      <c r="L401" s="159"/>
      <c r="M401" s="163"/>
      <c r="U401" s="335"/>
      <c r="V401" s="1" t="str">
        <f t="shared" si="4"/>
        <v/>
      </c>
      <c r="AT401" s="160" t="s">
        <v>161</v>
      </c>
      <c r="AU401" s="160" t="s">
        <v>88</v>
      </c>
      <c r="AV401" s="14" t="s">
        <v>82</v>
      </c>
      <c r="AW401" s="14" t="s">
        <v>36</v>
      </c>
      <c r="AX401" s="14" t="s">
        <v>75</v>
      </c>
      <c r="AY401" s="160" t="s">
        <v>149</v>
      </c>
    </row>
    <row r="402" spans="2:65" s="12" customFormat="1" ht="11.25" x14ac:dyDescent="0.2">
      <c r="B402" s="146"/>
      <c r="D402" s="147" t="s">
        <v>161</v>
      </c>
      <c r="E402" s="148" t="s">
        <v>19</v>
      </c>
      <c r="F402" s="149" t="s">
        <v>646</v>
      </c>
      <c r="H402" s="150">
        <v>1</v>
      </c>
      <c r="I402" s="151"/>
      <c r="L402" s="146"/>
      <c r="M402" s="152"/>
      <c r="U402" s="333"/>
      <c r="V402" s="1" t="str">
        <f t="shared" si="4"/>
        <v/>
      </c>
      <c r="AT402" s="148" t="s">
        <v>161</v>
      </c>
      <c r="AU402" s="148" t="s">
        <v>88</v>
      </c>
      <c r="AV402" s="12" t="s">
        <v>88</v>
      </c>
      <c r="AW402" s="12" t="s">
        <v>36</v>
      </c>
      <c r="AX402" s="12" t="s">
        <v>75</v>
      </c>
      <c r="AY402" s="148" t="s">
        <v>149</v>
      </c>
    </row>
    <row r="403" spans="2:65" s="13" customFormat="1" ht="11.25" x14ac:dyDescent="0.2">
      <c r="B403" s="153"/>
      <c r="D403" s="147" t="s">
        <v>161</v>
      </c>
      <c r="E403" s="154" t="s">
        <v>19</v>
      </c>
      <c r="F403" s="155" t="s">
        <v>164</v>
      </c>
      <c r="H403" s="156">
        <v>1</v>
      </c>
      <c r="I403" s="157"/>
      <c r="L403" s="153"/>
      <c r="M403" s="158"/>
      <c r="U403" s="334"/>
      <c r="V403" s="1" t="str">
        <f t="shared" si="4"/>
        <v/>
      </c>
      <c r="AT403" s="154" t="s">
        <v>161</v>
      </c>
      <c r="AU403" s="154" t="s">
        <v>88</v>
      </c>
      <c r="AV403" s="13" t="s">
        <v>157</v>
      </c>
      <c r="AW403" s="13" t="s">
        <v>36</v>
      </c>
      <c r="AX403" s="13" t="s">
        <v>82</v>
      </c>
      <c r="AY403" s="154" t="s">
        <v>149</v>
      </c>
    </row>
    <row r="404" spans="2:65" s="1" customFormat="1" ht="24.2" customHeight="1" x14ac:dyDescent="0.2">
      <c r="B404" s="33"/>
      <c r="C404" s="129" t="s">
        <v>647</v>
      </c>
      <c r="D404" s="129" t="s">
        <v>152</v>
      </c>
      <c r="E404" s="130" t="s">
        <v>648</v>
      </c>
      <c r="F404" s="131" t="s">
        <v>649</v>
      </c>
      <c r="G404" s="132" t="s">
        <v>298</v>
      </c>
      <c r="H404" s="133">
        <v>1</v>
      </c>
      <c r="I404" s="134"/>
      <c r="J404" s="135">
        <f>ROUND(I404*H404,2)</f>
        <v>0</v>
      </c>
      <c r="K404" s="131" t="s">
        <v>156</v>
      </c>
      <c r="L404" s="33"/>
      <c r="M404" s="136" t="s">
        <v>19</v>
      </c>
      <c r="N404" s="137" t="s">
        <v>47</v>
      </c>
      <c r="P404" s="138">
        <f>O404*H404</f>
        <v>0</v>
      </c>
      <c r="Q404" s="138">
        <v>3.0000000000000001E-5</v>
      </c>
      <c r="R404" s="138">
        <f>Q404*H404</f>
        <v>3.0000000000000001E-5</v>
      </c>
      <c r="S404" s="138">
        <v>0</v>
      </c>
      <c r="T404" s="138">
        <f>S404*H404</f>
        <v>0</v>
      </c>
      <c r="U404" s="331" t="s">
        <v>19</v>
      </c>
      <c r="V404" s="1" t="str">
        <f t="shared" si="4"/>
        <v/>
      </c>
      <c r="AR404" s="140" t="s">
        <v>250</v>
      </c>
      <c r="AT404" s="140" t="s">
        <v>152</v>
      </c>
      <c r="AU404" s="140" t="s">
        <v>88</v>
      </c>
      <c r="AY404" s="18" t="s">
        <v>149</v>
      </c>
      <c r="BE404" s="141">
        <f>IF(N404="základní",J404,0)</f>
        <v>0</v>
      </c>
      <c r="BF404" s="141">
        <f>IF(N404="snížená",J404,0)</f>
        <v>0</v>
      </c>
      <c r="BG404" s="141">
        <f>IF(N404="zákl. přenesená",J404,0)</f>
        <v>0</v>
      </c>
      <c r="BH404" s="141">
        <f>IF(N404="sníž. přenesená",J404,0)</f>
        <v>0</v>
      </c>
      <c r="BI404" s="141">
        <f>IF(N404="nulová",J404,0)</f>
        <v>0</v>
      </c>
      <c r="BJ404" s="18" t="s">
        <v>88</v>
      </c>
      <c r="BK404" s="141">
        <f>ROUND(I404*H404,2)</f>
        <v>0</v>
      </c>
      <c r="BL404" s="18" t="s">
        <v>250</v>
      </c>
      <c r="BM404" s="140" t="s">
        <v>650</v>
      </c>
    </row>
    <row r="405" spans="2:65" s="1" customFormat="1" ht="11.25" x14ac:dyDescent="0.2">
      <c r="B405" s="33"/>
      <c r="D405" s="142" t="s">
        <v>159</v>
      </c>
      <c r="F405" s="143" t="s">
        <v>651</v>
      </c>
      <c r="I405" s="144"/>
      <c r="L405" s="33"/>
      <c r="M405" s="145"/>
      <c r="U405" s="332"/>
      <c r="V405" s="1" t="str">
        <f t="shared" si="4"/>
        <v/>
      </c>
      <c r="AT405" s="18" t="s">
        <v>159</v>
      </c>
      <c r="AU405" s="18" t="s">
        <v>88</v>
      </c>
    </row>
    <row r="406" spans="2:65" s="14" customFormat="1" ht="11.25" x14ac:dyDescent="0.2">
      <c r="B406" s="159"/>
      <c r="D406" s="147" t="s">
        <v>161</v>
      </c>
      <c r="E406" s="160" t="s">
        <v>19</v>
      </c>
      <c r="F406" s="161" t="s">
        <v>630</v>
      </c>
      <c r="H406" s="160" t="s">
        <v>19</v>
      </c>
      <c r="I406" s="162"/>
      <c r="L406" s="159"/>
      <c r="M406" s="163"/>
      <c r="U406" s="335"/>
      <c r="V406" s="1" t="str">
        <f t="shared" si="4"/>
        <v/>
      </c>
      <c r="AT406" s="160" t="s">
        <v>161</v>
      </c>
      <c r="AU406" s="160" t="s">
        <v>88</v>
      </c>
      <c r="AV406" s="14" t="s">
        <v>82</v>
      </c>
      <c r="AW406" s="14" t="s">
        <v>36</v>
      </c>
      <c r="AX406" s="14" t="s">
        <v>75</v>
      </c>
      <c r="AY406" s="160" t="s">
        <v>149</v>
      </c>
    </row>
    <row r="407" spans="2:65" s="12" customFormat="1" ht="11.25" x14ac:dyDescent="0.2">
      <c r="B407" s="146"/>
      <c r="D407" s="147" t="s">
        <v>161</v>
      </c>
      <c r="E407" s="148" t="s">
        <v>19</v>
      </c>
      <c r="F407" s="149" t="s">
        <v>646</v>
      </c>
      <c r="H407" s="150">
        <v>1</v>
      </c>
      <c r="I407" s="151"/>
      <c r="L407" s="146"/>
      <c r="M407" s="152"/>
      <c r="U407" s="333"/>
      <c r="V407" s="1" t="str">
        <f t="shared" si="4"/>
        <v/>
      </c>
      <c r="AT407" s="148" t="s">
        <v>161</v>
      </c>
      <c r="AU407" s="148" t="s">
        <v>88</v>
      </c>
      <c r="AV407" s="12" t="s">
        <v>88</v>
      </c>
      <c r="AW407" s="12" t="s">
        <v>36</v>
      </c>
      <c r="AX407" s="12" t="s">
        <v>75</v>
      </c>
      <c r="AY407" s="148" t="s">
        <v>149</v>
      </c>
    </row>
    <row r="408" spans="2:65" s="13" customFormat="1" ht="11.25" x14ac:dyDescent="0.2">
      <c r="B408" s="153"/>
      <c r="D408" s="147" t="s">
        <v>161</v>
      </c>
      <c r="E408" s="154" t="s">
        <v>19</v>
      </c>
      <c r="F408" s="155" t="s">
        <v>164</v>
      </c>
      <c r="H408" s="156">
        <v>1</v>
      </c>
      <c r="I408" s="157"/>
      <c r="L408" s="153"/>
      <c r="M408" s="158"/>
      <c r="U408" s="334"/>
      <c r="V408" s="1" t="str">
        <f t="shared" si="4"/>
        <v/>
      </c>
      <c r="AT408" s="154" t="s">
        <v>161</v>
      </c>
      <c r="AU408" s="154" t="s">
        <v>88</v>
      </c>
      <c r="AV408" s="13" t="s">
        <v>157</v>
      </c>
      <c r="AW408" s="13" t="s">
        <v>36</v>
      </c>
      <c r="AX408" s="13" t="s">
        <v>82</v>
      </c>
      <c r="AY408" s="154" t="s">
        <v>149</v>
      </c>
    </row>
    <row r="409" spans="2:65" s="1" customFormat="1" ht="21.75" customHeight="1" x14ac:dyDescent="0.2">
      <c r="B409" s="33"/>
      <c r="C409" s="171" t="s">
        <v>652</v>
      </c>
      <c r="D409" s="171" t="s">
        <v>592</v>
      </c>
      <c r="E409" s="172" t="s">
        <v>653</v>
      </c>
      <c r="F409" s="173" t="s">
        <v>654</v>
      </c>
      <c r="G409" s="174" t="s">
        <v>298</v>
      </c>
      <c r="H409" s="175">
        <v>1</v>
      </c>
      <c r="I409" s="176"/>
      <c r="J409" s="177">
        <f>ROUND(I409*H409,2)</f>
        <v>0</v>
      </c>
      <c r="K409" s="173" t="s">
        <v>19</v>
      </c>
      <c r="L409" s="178"/>
      <c r="M409" s="179" t="s">
        <v>19</v>
      </c>
      <c r="N409" s="180" t="s">
        <v>47</v>
      </c>
      <c r="P409" s="138">
        <f>O409*H409</f>
        <v>0</v>
      </c>
      <c r="Q409" s="138">
        <v>2.5000000000000001E-3</v>
      </c>
      <c r="R409" s="138">
        <f>Q409*H409</f>
        <v>2.5000000000000001E-3</v>
      </c>
      <c r="S409" s="138">
        <v>0</v>
      </c>
      <c r="T409" s="138">
        <f>S409*H409</f>
        <v>0</v>
      </c>
      <c r="U409" s="331" t="s">
        <v>19</v>
      </c>
      <c r="V409" s="1" t="str">
        <f t="shared" si="4"/>
        <v/>
      </c>
      <c r="AR409" s="140" t="s">
        <v>352</v>
      </c>
      <c r="AT409" s="140" t="s">
        <v>592</v>
      </c>
      <c r="AU409" s="140" t="s">
        <v>88</v>
      </c>
      <c r="AY409" s="18" t="s">
        <v>149</v>
      </c>
      <c r="BE409" s="141">
        <f>IF(N409="základní",J409,0)</f>
        <v>0</v>
      </c>
      <c r="BF409" s="141">
        <f>IF(N409="snížená",J409,0)</f>
        <v>0</v>
      </c>
      <c r="BG409" s="141">
        <f>IF(N409="zákl. přenesená",J409,0)</f>
        <v>0</v>
      </c>
      <c r="BH409" s="141">
        <f>IF(N409="sníž. přenesená",J409,0)</f>
        <v>0</v>
      </c>
      <c r="BI409" s="141">
        <f>IF(N409="nulová",J409,0)</f>
        <v>0</v>
      </c>
      <c r="BJ409" s="18" t="s">
        <v>88</v>
      </c>
      <c r="BK409" s="141">
        <f>ROUND(I409*H409,2)</f>
        <v>0</v>
      </c>
      <c r="BL409" s="18" t="s">
        <v>250</v>
      </c>
      <c r="BM409" s="140" t="s">
        <v>655</v>
      </c>
    </row>
    <row r="410" spans="2:65" s="1" customFormat="1" ht="24.2" customHeight="1" x14ac:dyDescent="0.2">
      <c r="B410" s="33"/>
      <c r="C410" s="129" t="s">
        <v>656</v>
      </c>
      <c r="D410" s="129" t="s">
        <v>152</v>
      </c>
      <c r="E410" s="130" t="s">
        <v>657</v>
      </c>
      <c r="F410" s="131" t="s">
        <v>658</v>
      </c>
      <c r="G410" s="132" t="s">
        <v>167</v>
      </c>
      <c r="H410" s="133">
        <v>17.974</v>
      </c>
      <c r="I410" s="134"/>
      <c r="J410" s="135">
        <f>ROUND(I410*H410,2)</f>
        <v>0</v>
      </c>
      <c r="K410" s="131" t="s">
        <v>156</v>
      </c>
      <c r="L410" s="33"/>
      <c r="M410" s="136" t="s">
        <v>19</v>
      </c>
      <c r="N410" s="137" t="s">
        <v>47</v>
      </c>
      <c r="P410" s="138">
        <f>O410*H410</f>
        <v>0</v>
      </c>
      <c r="Q410" s="138">
        <v>2.0000000000000001E-4</v>
      </c>
      <c r="R410" s="138">
        <f>Q410*H410</f>
        <v>3.5948000000000004E-3</v>
      </c>
      <c r="S410" s="138">
        <v>0</v>
      </c>
      <c r="T410" s="138">
        <f>S410*H410</f>
        <v>0</v>
      </c>
      <c r="U410" s="331" t="s">
        <v>19</v>
      </c>
      <c r="V410" s="1" t="str">
        <f t="shared" si="4"/>
        <v/>
      </c>
      <c r="AR410" s="140" t="s">
        <v>250</v>
      </c>
      <c r="AT410" s="140" t="s">
        <v>152</v>
      </c>
      <c r="AU410" s="140" t="s">
        <v>88</v>
      </c>
      <c r="AY410" s="18" t="s">
        <v>149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8" t="s">
        <v>88</v>
      </c>
      <c r="BK410" s="141">
        <f>ROUND(I410*H410,2)</f>
        <v>0</v>
      </c>
      <c r="BL410" s="18" t="s">
        <v>250</v>
      </c>
      <c r="BM410" s="140" t="s">
        <v>659</v>
      </c>
    </row>
    <row r="411" spans="2:65" s="1" customFormat="1" ht="11.25" x14ac:dyDescent="0.2">
      <c r="B411" s="33"/>
      <c r="D411" s="142" t="s">
        <v>159</v>
      </c>
      <c r="F411" s="143" t="s">
        <v>660</v>
      </c>
      <c r="I411" s="144"/>
      <c r="L411" s="33"/>
      <c r="M411" s="145"/>
      <c r="U411" s="332"/>
      <c r="V411" s="1" t="str">
        <f t="shared" si="4"/>
        <v/>
      </c>
      <c r="AT411" s="18" t="s">
        <v>159</v>
      </c>
      <c r="AU411" s="18" t="s">
        <v>88</v>
      </c>
    </row>
    <row r="412" spans="2:65" s="1" customFormat="1" ht="24.2" customHeight="1" x14ac:dyDescent="0.2">
      <c r="B412" s="33"/>
      <c r="C412" s="129" t="s">
        <v>661</v>
      </c>
      <c r="D412" s="129" t="s">
        <v>152</v>
      </c>
      <c r="E412" s="130" t="s">
        <v>662</v>
      </c>
      <c r="F412" s="131" t="s">
        <v>663</v>
      </c>
      <c r="G412" s="132" t="s">
        <v>167</v>
      </c>
      <c r="H412" s="133">
        <v>18.96</v>
      </c>
      <c r="I412" s="134"/>
      <c r="J412" s="135">
        <f>ROUND(I412*H412,2)</f>
        <v>0</v>
      </c>
      <c r="K412" s="131" t="s">
        <v>156</v>
      </c>
      <c r="L412" s="33"/>
      <c r="M412" s="136" t="s">
        <v>19</v>
      </c>
      <c r="N412" s="137" t="s">
        <v>47</v>
      </c>
      <c r="P412" s="138">
        <f>O412*H412</f>
        <v>0</v>
      </c>
      <c r="Q412" s="138">
        <v>1E-4</v>
      </c>
      <c r="R412" s="138">
        <f>Q412*H412</f>
        <v>1.8960000000000001E-3</v>
      </c>
      <c r="S412" s="138">
        <v>0</v>
      </c>
      <c r="T412" s="138">
        <f>S412*H412</f>
        <v>0</v>
      </c>
      <c r="U412" s="331" t="s">
        <v>19</v>
      </c>
      <c r="V412" s="1" t="str">
        <f t="shared" si="4"/>
        <v/>
      </c>
      <c r="AR412" s="140" t="s">
        <v>250</v>
      </c>
      <c r="AT412" s="140" t="s">
        <v>152</v>
      </c>
      <c r="AU412" s="140" t="s">
        <v>88</v>
      </c>
      <c r="AY412" s="18" t="s">
        <v>149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8" t="s">
        <v>88</v>
      </c>
      <c r="BK412" s="141">
        <f>ROUND(I412*H412,2)</f>
        <v>0</v>
      </c>
      <c r="BL412" s="18" t="s">
        <v>250</v>
      </c>
      <c r="BM412" s="140" t="s">
        <v>664</v>
      </c>
    </row>
    <row r="413" spans="2:65" s="1" customFormat="1" ht="11.25" x14ac:dyDescent="0.2">
      <c r="B413" s="33"/>
      <c r="D413" s="142" t="s">
        <v>159</v>
      </c>
      <c r="F413" s="143" t="s">
        <v>665</v>
      </c>
      <c r="I413" s="144"/>
      <c r="L413" s="33"/>
      <c r="M413" s="145"/>
      <c r="U413" s="332"/>
      <c r="V413" s="1" t="str">
        <f t="shared" si="4"/>
        <v/>
      </c>
      <c r="AT413" s="18" t="s">
        <v>159</v>
      </c>
      <c r="AU413" s="18" t="s">
        <v>88</v>
      </c>
    </row>
    <row r="414" spans="2:65" s="12" customFormat="1" ht="11.25" x14ac:dyDescent="0.2">
      <c r="B414" s="146"/>
      <c r="D414" s="147" t="s">
        <v>161</v>
      </c>
      <c r="E414" s="148" t="s">
        <v>19</v>
      </c>
      <c r="F414" s="149" t="s">
        <v>666</v>
      </c>
      <c r="H414" s="150">
        <v>18.96</v>
      </c>
      <c r="I414" s="151"/>
      <c r="L414" s="146"/>
      <c r="M414" s="152"/>
      <c r="U414" s="333"/>
      <c r="V414" s="1" t="str">
        <f t="shared" si="4"/>
        <v/>
      </c>
      <c r="AT414" s="148" t="s">
        <v>161</v>
      </c>
      <c r="AU414" s="148" t="s">
        <v>88</v>
      </c>
      <c r="AV414" s="12" t="s">
        <v>88</v>
      </c>
      <c r="AW414" s="12" t="s">
        <v>36</v>
      </c>
      <c r="AX414" s="12" t="s">
        <v>75</v>
      </c>
      <c r="AY414" s="148" t="s">
        <v>149</v>
      </c>
    </row>
    <row r="415" spans="2:65" s="13" customFormat="1" ht="11.25" x14ac:dyDescent="0.2">
      <c r="B415" s="153"/>
      <c r="D415" s="147" t="s">
        <v>161</v>
      </c>
      <c r="E415" s="154" t="s">
        <v>19</v>
      </c>
      <c r="F415" s="155" t="s">
        <v>164</v>
      </c>
      <c r="H415" s="156">
        <v>18.96</v>
      </c>
      <c r="I415" s="157"/>
      <c r="L415" s="153"/>
      <c r="M415" s="158"/>
      <c r="U415" s="334"/>
      <c r="V415" s="1" t="str">
        <f t="shared" si="4"/>
        <v/>
      </c>
      <c r="AT415" s="154" t="s">
        <v>161</v>
      </c>
      <c r="AU415" s="154" t="s">
        <v>88</v>
      </c>
      <c r="AV415" s="13" t="s">
        <v>157</v>
      </c>
      <c r="AW415" s="13" t="s">
        <v>36</v>
      </c>
      <c r="AX415" s="13" t="s">
        <v>82</v>
      </c>
      <c r="AY415" s="154" t="s">
        <v>149</v>
      </c>
    </row>
    <row r="416" spans="2:65" s="1" customFormat="1" ht="24.2" customHeight="1" x14ac:dyDescent="0.2">
      <c r="B416" s="33"/>
      <c r="C416" s="129" t="s">
        <v>667</v>
      </c>
      <c r="D416" s="129" t="s">
        <v>152</v>
      </c>
      <c r="E416" s="130" t="s">
        <v>668</v>
      </c>
      <c r="F416" s="131" t="s">
        <v>669</v>
      </c>
      <c r="G416" s="132" t="s">
        <v>167</v>
      </c>
      <c r="H416" s="133">
        <v>3.66</v>
      </c>
      <c r="I416" s="134"/>
      <c r="J416" s="135">
        <f>ROUND(I416*H416,2)</f>
        <v>0</v>
      </c>
      <c r="K416" s="131" t="s">
        <v>156</v>
      </c>
      <c r="L416" s="33"/>
      <c r="M416" s="136" t="s">
        <v>19</v>
      </c>
      <c r="N416" s="137" t="s">
        <v>47</v>
      </c>
      <c r="P416" s="138">
        <f>O416*H416</f>
        <v>0</v>
      </c>
      <c r="Q416" s="138">
        <v>1E-4</v>
      </c>
      <c r="R416" s="138">
        <f>Q416*H416</f>
        <v>3.6600000000000001E-4</v>
      </c>
      <c r="S416" s="138">
        <v>0</v>
      </c>
      <c r="T416" s="138">
        <f>S416*H416</f>
        <v>0</v>
      </c>
      <c r="U416" s="331" t="s">
        <v>19</v>
      </c>
      <c r="V416" s="1" t="str">
        <f t="shared" si="4"/>
        <v/>
      </c>
      <c r="AR416" s="140" t="s">
        <v>250</v>
      </c>
      <c r="AT416" s="140" t="s">
        <v>152</v>
      </c>
      <c r="AU416" s="140" t="s">
        <v>88</v>
      </c>
      <c r="AY416" s="18" t="s">
        <v>149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8" t="s">
        <v>88</v>
      </c>
      <c r="BK416" s="141">
        <f>ROUND(I416*H416,2)</f>
        <v>0</v>
      </c>
      <c r="BL416" s="18" t="s">
        <v>250</v>
      </c>
      <c r="BM416" s="140" t="s">
        <v>670</v>
      </c>
    </row>
    <row r="417" spans="2:65" s="1" customFormat="1" ht="11.25" x14ac:dyDescent="0.2">
      <c r="B417" s="33"/>
      <c r="D417" s="142" t="s">
        <v>159</v>
      </c>
      <c r="F417" s="143" t="s">
        <v>671</v>
      </c>
      <c r="I417" s="144"/>
      <c r="L417" s="33"/>
      <c r="M417" s="145"/>
      <c r="U417" s="332"/>
      <c r="V417" s="1" t="str">
        <f t="shared" si="4"/>
        <v/>
      </c>
      <c r="AT417" s="18" t="s">
        <v>159</v>
      </c>
      <c r="AU417" s="18" t="s">
        <v>88</v>
      </c>
    </row>
    <row r="418" spans="2:65" s="12" customFormat="1" ht="11.25" x14ac:dyDescent="0.2">
      <c r="B418" s="146"/>
      <c r="D418" s="147" t="s">
        <v>161</v>
      </c>
      <c r="E418" s="148" t="s">
        <v>19</v>
      </c>
      <c r="F418" s="149" t="s">
        <v>624</v>
      </c>
      <c r="H418" s="150">
        <v>3.66</v>
      </c>
      <c r="I418" s="151"/>
      <c r="L418" s="146"/>
      <c r="M418" s="152"/>
      <c r="U418" s="333"/>
      <c r="V418" s="1" t="str">
        <f t="shared" si="4"/>
        <v/>
      </c>
      <c r="AT418" s="148" t="s">
        <v>161</v>
      </c>
      <c r="AU418" s="148" t="s">
        <v>88</v>
      </c>
      <c r="AV418" s="12" t="s">
        <v>88</v>
      </c>
      <c r="AW418" s="12" t="s">
        <v>36</v>
      </c>
      <c r="AX418" s="12" t="s">
        <v>75</v>
      </c>
      <c r="AY418" s="148" t="s">
        <v>149</v>
      </c>
    </row>
    <row r="419" spans="2:65" s="13" customFormat="1" ht="11.25" x14ac:dyDescent="0.2">
      <c r="B419" s="153"/>
      <c r="D419" s="147" t="s">
        <v>161</v>
      </c>
      <c r="E419" s="154" t="s">
        <v>19</v>
      </c>
      <c r="F419" s="155" t="s">
        <v>164</v>
      </c>
      <c r="H419" s="156">
        <v>3.66</v>
      </c>
      <c r="I419" s="157"/>
      <c r="L419" s="153"/>
      <c r="M419" s="158"/>
      <c r="U419" s="334"/>
      <c r="V419" s="1" t="str">
        <f t="shared" si="4"/>
        <v/>
      </c>
      <c r="AT419" s="154" t="s">
        <v>161</v>
      </c>
      <c r="AU419" s="154" t="s">
        <v>88</v>
      </c>
      <c r="AV419" s="13" t="s">
        <v>157</v>
      </c>
      <c r="AW419" s="13" t="s">
        <v>36</v>
      </c>
      <c r="AX419" s="13" t="s">
        <v>82</v>
      </c>
      <c r="AY419" s="154" t="s">
        <v>149</v>
      </c>
    </row>
    <row r="420" spans="2:65" s="1" customFormat="1" ht="37.9" customHeight="1" x14ac:dyDescent="0.2">
      <c r="B420" s="33"/>
      <c r="C420" s="129" t="s">
        <v>672</v>
      </c>
      <c r="D420" s="129" t="s">
        <v>152</v>
      </c>
      <c r="E420" s="130" t="s">
        <v>673</v>
      </c>
      <c r="F420" s="131" t="s">
        <v>674</v>
      </c>
      <c r="G420" s="132" t="s">
        <v>675</v>
      </c>
      <c r="H420" s="181"/>
      <c r="I420" s="134"/>
      <c r="J420" s="135">
        <f>ROUND(I420*H420,2)</f>
        <v>0</v>
      </c>
      <c r="K420" s="131" t="s">
        <v>156</v>
      </c>
      <c r="L420" s="33"/>
      <c r="M420" s="136" t="s">
        <v>19</v>
      </c>
      <c r="N420" s="137" t="s">
        <v>47</v>
      </c>
      <c r="P420" s="138">
        <f>O420*H420</f>
        <v>0</v>
      </c>
      <c r="Q420" s="138">
        <v>0</v>
      </c>
      <c r="R420" s="138">
        <f>Q420*H420</f>
        <v>0</v>
      </c>
      <c r="S420" s="138">
        <v>0</v>
      </c>
      <c r="T420" s="138">
        <f>S420*H420</f>
        <v>0</v>
      </c>
      <c r="U420" s="331" t="s">
        <v>19</v>
      </c>
      <c r="V420" s="1" t="str">
        <f t="shared" si="4"/>
        <v/>
      </c>
      <c r="AR420" s="140" t="s">
        <v>250</v>
      </c>
      <c r="AT420" s="140" t="s">
        <v>152</v>
      </c>
      <c r="AU420" s="140" t="s">
        <v>88</v>
      </c>
      <c r="AY420" s="18" t="s">
        <v>149</v>
      </c>
      <c r="BE420" s="141">
        <f>IF(N420="základní",J420,0)</f>
        <v>0</v>
      </c>
      <c r="BF420" s="141">
        <f>IF(N420="snížená",J420,0)</f>
        <v>0</v>
      </c>
      <c r="BG420" s="141">
        <f>IF(N420="zákl. přenesená",J420,0)</f>
        <v>0</v>
      </c>
      <c r="BH420" s="141">
        <f>IF(N420="sníž. přenesená",J420,0)</f>
        <v>0</v>
      </c>
      <c r="BI420" s="141">
        <f>IF(N420="nulová",J420,0)</f>
        <v>0</v>
      </c>
      <c r="BJ420" s="18" t="s">
        <v>88</v>
      </c>
      <c r="BK420" s="141">
        <f>ROUND(I420*H420,2)</f>
        <v>0</v>
      </c>
      <c r="BL420" s="18" t="s">
        <v>250</v>
      </c>
      <c r="BM420" s="140" t="s">
        <v>676</v>
      </c>
    </row>
    <row r="421" spans="2:65" s="1" customFormat="1" ht="11.25" x14ac:dyDescent="0.2">
      <c r="B421" s="33"/>
      <c r="D421" s="142" t="s">
        <v>159</v>
      </c>
      <c r="F421" s="143" t="s">
        <v>677</v>
      </c>
      <c r="I421" s="144"/>
      <c r="L421" s="33"/>
      <c r="M421" s="145"/>
      <c r="U421" s="332"/>
      <c r="V421" s="1" t="str">
        <f t="shared" si="4"/>
        <v/>
      </c>
      <c r="AT421" s="18" t="s">
        <v>159</v>
      </c>
      <c r="AU421" s="18" t="s">
        <v>88</v>
      </c>
    </row>
    <row r="422" spans="2:65" s="11" customFormat="1" ht="22.9" customHeight="1" x14ac:dyDescent="0.2">
      <c r="B422" s="117"/>
      <c r="D422" s="118" t="s">
        <v>74</v>
      </c>
      <c r="E422" s="127" t="s">
        <v>678</v>
      </c>
      <c r="F422" s="127" t="s">
        <v>679</v>
      </c>
      <c r="I422" s="120"/>
      <c r="J422" s="128">
        <f>BK422</f>
        <v>0</v>
      </c>
      <c r="L422" s="117"/>
      <c r="M422" s="122"/>
      <c r="P422" s="123">
        <f>SUM(P423:P456)</f>
        <v>0</v>
      </c>
      <c r="R422" s="123">
        <f>SUM(R423:R456)</f>
        <v>4.8149999999999998E-3</v>
      </c>
      <c r="T422" s="123">
        <f>SUM(T423:T456)</f>
        <v>0</v>
      </c>
      <c r="U422" s="330"/>
      <c r="V422" s="1" t="str">
        <f t="shared" si="4"/>
        <v/>
      </c>
      <c r="AR422" s="118" t="s">
        <v>88</v>
      </c>
      <c r="AT422" s="125" t="s">
        <v>74</v>
      </c>
      <c r="AU422" s="125" t="s">
        <v>82</v>
      </c>
      <c r="AY422" s="118" t="s">
        <v>149</v>
      </c>
      <c r="BK422" s="126">
        <f>SUM(BK423:BK456)</f>
        <v>0</v>
      </c>
    </row>
    <row r="423" spans="2:65" s="1" customFormat="1" ht="24.2" customHeight="1" x14ac:dyDescent="0.2">
      <c r="B423" s="33"/>
      <c r="C423" s="129" t="s">
        <v>680</v>
      </c>
      <c r="D423" s="129" t="s">
        <v>152</v>
      </c>
      <c r="E423" s="130" t="s">
        <v>681</v>
      </c>
      <c r="F423" s="131" t="s">
        <v>682</v>
      </c>
      <c r="G423" s="132" t="s">
        <v>298</v>
      </c>
      <c r="H423" s="133">
        <v>1</v>
      </c>
      <c r="I423" s="134"/>
      <c r="J423" s="135">
        <f>ROUND(I423*H423,2)</f>
        <v>0</v>
      </c>
      <c r="K423" s="131" t="s">
        <v>19</v>
      </c>
      <c r="L423" s="33"/>
      <c r="M423" s="136" t="s">
        <v>19</v>
      </c>
      <c r="N423" s="137" t="s">
        <v>47</v>
      </c>
      <c r="P423" s="138">
        <f>O423*H423</f>
        <v>0</v>
      </c>
      <c r="Q423" s="138">
        <v>0</v>
      </c>
      <c r="R423" s="138">
        <f>Q423*H423</f>
        <v>0</v>
      </c>
      <c r="S423" s="138">
        <v>0</v>
      </c>
      <c r="T423" s="138">
        <f>S423*H423</f>
        <v>0</v>
      </c>
      <c r="U423" s="331" t="s">
        <v>547</v>
      </c>
      <c r="V423" s="1">
        <f t="shared" si="4"/>
        <v>0</v>
      </c>
      <c r="AR423" s="140" t="s">
        <v>250</v>
      </c>
      <c r="AT423" s="140" t="s">
        <v>152</v>
      </c>
      <c r="AU423" s="140" t="s">
        <v>88</v>
      </c>
      <c r="AY423" s="18" t="s">
        <v>149</v>
      </c>
      <c r="BE423" s="141">
        <f>IF(N423="základní",J423,0)</f>
        <v>0</v>
      </c>
      <c r="BF423" s="141">
        <f>IF(N423="snížená",J423,0)</f>
        <v>0</v>
      </c>
      <c r="BG423" s="141">
        <f>IF(N423="zákl. přenesená",J423,0)</f>
        <v>0</v>
      </c>
      <c r="BH423" s="141">
        <f>IF(N423="sníž. přenesená",J423,0)</f>
        <v>0</v>
      </c>
      <c r="BI423" s="141">
        <f>IF(N423="nulová",J423,0)</f>
        <v>0</v>
      </c>
      <c r="BJ423" s="18" t="s">
        <v>88</v>
      </c>
      <c r="BK423" s="141">
        <f>ROUND(I423*H423,2)</f>
        <v>0</v>
      </c>
      <c r="BL423" s="18" t="s">
        <v>250</v>
      </c>
      <c r="BM423" s="140" t="s">
        <v>683</v>
      </c>
    </row>
    <row r="424" spans="2:65" s="14" customFormat="1" ht="11.25" x14ac:dyDescent="0.2">
      <c r="B424" s="159"/>
      <c r="D424" s="147" t="s">
        <v>161</v>
      </c>
      <c r="E424" s="160" t="s">
        <v>19</v>
      </c>
      <c r="F424" s="161" t="s">
        <v>684</v>
      </c>
      <c r="H424" s="160" t="s">
        <v>19</v>
      </c>
      <c r="I424" s="162"/>
      <c r="L424" s="159"/>
      <c r="M424" s="163"/>
      <c r="U424" s="335"/>
      <c r="V424" s="1" t="str">
        <f t="shared" ref="V424:V487" si="5">IF(U424="investice",J424,"")</f>
        <v/>
      </c>
      <c r="AT424" s="160" t="s">
        <v>161</v>
      </c>
      <c r="AU424" s="160" t="s">
        <v>88</v>
      </c>
      <c r="AV424" s="14" t="s">
        <v>82</v>
      </c>
      <c r="AW424" s="14" t="s">
        <v>36</v>
      </c>
      <c r="AX424" s="14" t="s">
        <v>75</v>
      </c>
      <c r="AY424" s="160" t="s">
        <v>149</v>
      </c>
    </row>
    <row r="425" spans="2:65" s="12" customFormat="1" ht="11.25" x14ac:dyDescent="0.2">
      <c r="B425" s="146"/>
      <c r="D425" s="147" t="s">
        <v>161</v>
      </c>
      <c r="E425" s="148" t="s">
        <v>19</v>
      </c>
      <c r="F425" s="149" t="s">
        <v>685</v>
      </c>
      <c r="H425" s="150">
        <v>1</v>
      </c>
      <c r="I425" s="151"/>
      <c r="L425" s="146"/>
      <c r="M425" s="152"/>
      <c r="U425" s="333"/>
      <c r="V425" s="1" t="str">
        <f t="shared" si="5"/>
        <v/>
      </c>
      <c r="AT425" s="148" t="s">
        <v>161</v>
      </c>
      <c r="AU425" s="148" t="s">
        <v>88</v>
      </c>
      <c r="AV425" s="12" t="s">
        <v>88</v>
      </c>
      <c r="AW425" s="12" t="s">
        <v>36</v>
      </c>
      <c r="AX425" s="12" t="s">
        <v>75</v>
      </c>
      <c r="AY425" s="148" t="s">
        <v>149</v>
      </c>
    </row>
    <row r="426" spans="2:65" s="13" customFormat="1" ht="11.25" x14ac:dyDescent="0.2">
      <c r="B426" s="153"/>
      <c r="D426" s="147" t="s">
        <v>161</v>
      </c>
      <c r="E426" s="154" t="s">
        <v>19</v>
      </c>
      <c r="F426" s="155" t="s">
        <v>164</v>
      </c>
      <c r="H426" s="156">
        <v>1</v>
      </c>
      <c r="I426" s="157"/>
      <c r="L426" s="153"/>
      <c r="M426" s="158"/>
      <c r="U426" s="334"/>
      <c r="V426" s="1" t="str">
        <f t="shared" si="5"/>
        <v/>
      </c>
      <c r="AT426" s="154" t="s">
        <v>161</v>
      </c>
      <c r="AU426" s="154" t="s">
        <v>88</v>
      </c>
      <c r="AV426" s="13" t="s">
        <v>157</v>
      </c>
      <c r="AW426" s="13" t="s">
        <v>36</v>
      </c>
      <c r="AX426" s="13" t="s">
        <v>82</v>
      </c>
      <c r="AY426" s="154" t="s">
        <v>149</v>
      </c>
    </row>
    <row r="427" spans="2:65" s="1" customFormat="1" ht="24.2" customHeight="1" x14ac:dyDescent="0.2">
      <c r="B427" s="33"/>
      <c r="C427" s="129" t="s">
        <v>686</v>
      </c>
      <c r="D427" s="129" t="s">
        <v>152</v>
      </c>
      <c r="E427" s="130" t="s">
        <v>687</v>
      </c>
      <c r="F427" s="131" t="s">
        <v>688</v>
      </c>
      <c r="G427" s="132" t="s">
        <v>298</v>
      </c>
      <c r="H427" s="133">
        <v>1</v>
      </c>
      <c r="I427" s="134"/>
      <c r="J427" s="135">
        <f>ROUND(I427*H427,2)</f>
        <v>0</v>
      </c>
      <c r="K427" s="131" t="s">
        <v>19</v>
      </c>
      <c r="L427" s="33"/>
      <c r="M427" s="136" t="s">
        <v>19</v>
      </c>
      <c r="N427" s="137" t="s">
        <v>47</v>
      </c>
      <c r="P427" s="138">
        <f>O427*H427</f>
        <v>0</v>
      </c>
      <c r="Q427" s="138">
        <v>0</v>
      </c>
      <c r="R427" s="138">
        <f>Q427*H427</f>
        <v>0</v>
      </c>
      <c r="S427" s="138">
        <v>0</v>
      </c>
      <c r="T427" s="138">
        <f>S427*H427</f>
        <v>0</v>
      </c>
      <c r="U427" s="331" t="s">
        <v>547</v>
      </c>
      <c r="V427" s="1">
        <f t="shared" si="5"/>
        <v>0</v>
      </c>
      <c r="AR427" s="140" t="s">
        <v>250</v>
      </c>
      <c r="AT427" s="140" t="s">
        <v>152</v>
      </c>
      <c r="AU427" s="140" t="s">
        <v>88</v>
      </c>
      <c r="AY427" s="18" t="s">
        <v>149</v>
      </c>
      <c r="BE427" s="141">
        <f>IF(N427="základní",J427,0)</f>
        <v>0</v>
      </c>
      <c r="BF427" s="141">
        <f>IF(N427="snížená",J427,0)</f>
        <v>0</v>
      </c>
      <c r="BG427" s="141">
        <f>IF(N427="zákl. přenesená",J427,0)</f>
        <v>0</v>
      </c>
      <c r="BH427" s="141">
        <f>IF(N427="sníž. přenesená",J427,0)</f>
        <v>0</v>
      </c>
      <c r="BI427" s="141">
        <f>IF(N427="nulová",J427,0)</f>
        <v>0</v>
      </c>
      <c r="BJ427" s="18" t="s">
        <v>88</v>
      </c>
      <c r="BK427" s="141">
        <f>ROUND(I427*H427,2)</f>
        <v>0</v>
      </c>
      <c r="BL427" s="18" t="s">
        <v>250</v>
      </c>
      <c r="BM427" s="140" t="s">
        <v>689</v>
      </c>
    </row>
    <row r="428" spans="2:65" s="14" customFormat="1" ht="11.25" x14ac:dyDescent="0.2">
      <c r="B428" s="159"/>
      <c r="D428" s="147" t="s">
        <v>161</v>
      </c>
      <c r="E428" s="160" t="s">
        <v>19</v>
      </c>
      <c r="F428" s="161" t="s">
        <v>684</v>
      </c>
      <c r="H428" s="160" t="s">
        <v>19</v>
      </c>
      <c r="I428" s="162"/>
      <c r="L428" s="159"/>
      <c r="M428" s="163"/>
      <c r="U428" s="335"/>
      <c r="V428" s="1" t="str">
        <f t="shared" si="5"/>
        <v/>
      </c>
      <c r="AT428" s="160" t="s">
        <v>161</v>
      </c>
      <c r="AU428" s="160" t="s">
        <v>88</v>
      </c>
      <c r="AV428" s="14" t="s">
        <v>82</v>
      </c>
      <c r="AW428" s="14" t="s">
        <v>36</v>
      </c>
      <c r="AX428" s="14" t="s">
        <v>75</v>
      </c>
      <c r="AY428" s="160" t="s">
        <v>149</v>
      </c>
    </row>
    <row r="429" spans="2:65" s="12" customFormat="1" ht="11.25" x14ac:dyDescent="0.2">
      <c r="B429" s="146"/>
      <c r="D429" s="147" t="s">
        <v>161</v>
      </c>
      <c r="E429" s="148" t="s">
        <v>19</v>
      </c>
      <c r="F429" s="149" t="s">
        <v>690</v>
      </c>
      <c r="H429" s="150">
        <v>1</v>
      </c>
      <c r="I429" s="151"/>
      <c r="L429" s="146"/>
      <c r="M429" s="152"/>
      <c r="U429" s="333"/>
      <c r="V429" s="1" t="str">
        <f t="shared" si="5"/>
        <v/>
      </c>
      <c r="AT429" s="148" t="s">
        <v>161</v>
      </c>
      <c r="AU429" s="148" t="s">
        <v>88</v>
      </c>
      <c r="AV429" s="12" t="s">
        <v>88</v>
      </c>
      <c r="AW429" s="12" t="s">
        <v>36</v>
      </c>
      <c r="AX429" s="12" t="s">
        <v>75</v>
      </c>
      <c r="AY429" s="148" t="s">
        <v>149</v>
      </c>
    </row>
    <row r="430" spans="2:65" s="13" customFormat="1" ht="11.25" x14ac:dyDescent="0.2">
      <c r="B430" s="153"/>
      <c r="D430" s="147" t="s">
        <v>161</v>
      </c>
      <c r="E430" s="154" t="s">
        <v>19</v>
      </c>
      <c r="F430" s="155" t="s">
        <v>164</v>
      </c>
      <c r="H430" s="156">
        <v>1</v>
      </c>
      <c r="I430" s="157"/>
      <c r="L430" s="153"/>
      <c r="M430" s="158"/>
      <c r="U430" s="334"/>
      <c r="V430" s="1" t="str">
        <f t="shared" si="5"/>
        <v/>
      </c>
      <c r="AT430" s="154" t="s">
        <v>161</v>
      </c>
      <c r="AU430" s="154" t="s">
        <v>88</v>
      </c>
      <c r="AV430" s="13" t="s">
        <v>157</v>
      </c>
      <c r="AW430" s="13" t="s">
        <v>36</v>
      </c>
      <c r="AX430" s="13" t="s">
        <v>82</v>
      </c>
      <c r="AY430" s="154" t="s">
        <v>149</v>
      </c>
    </row>
    <row r="431" spans="2:65" s="1" customFormat="1" ht="24.2" customHeight="1" x14ac:dyDescent="0.2">
      <c r="B431" s="33"/>
      <c r="C431" s="129" t="s">
        <v>691</v>
      </c>
      <c r="D431" s="129" t="s">
        <v>152</v>
      </c>
      <c r="E431" s="130" t="s">
        <v>692</v>
      </c>
      <c r="F431" s="131" t="s">
        <v>693</v>
      </c>
      <c r="G431" s="132" t="s">
        <v>298</v>
      </c>
      <c r="H431" s="133">
        <v>1</v>
      </c>
      <c r="I431" s="134"/>
      <c r="J431" s="135">
        <f>ROUND(I431*H431,2)</f>
        <v>0</v>
      </c>
      <c r="K431" s="131" t="s">
        <v>19</v>
      </c>
      <c r="L431" s="33"/>
      <c r="M431" s="136" t="s">
        <v>19</v>
      </c>
      <c r="N431" s="137" t="s">
        <v>47</v>
      </c>
      <c r="P431" s="138">
        <f>O431*H431</f>
        <v>0</v>
      </c>
      <c r="Q431" s="138">
        <v>0</v>
      </c>
      <c r="R431" s="138">
        <f>Q431*H431</f>
        <v>0</v>
      </c>
      <c r="S431" s="138">
        <v>0</v>
      </c>
      <c r="T431" s="138">
        <f>S431*H431</f>
        <v>0</v>
      </c>
      <c r="U431" s="331" t="s">
        <v>19</v>
      </c>
      <c r="V431" s="1" t="str">
        <f t="shared" si="5"/>
        <v/>
      </c>
      <c r="AR431" s="140" t="s">
        <v>250</v>
      </c>
      <c r="AT431" s="140" t="s">
        <v>152</v>
      </c>
      <c r="AU431" s="140" t="s">
        <v>88</v>
      </c>
      <c r="AY431" s="18" t="s">
        <v>149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8" t="s">
        <v>88</v>
      </c>
      <c r="BK431" s="141">
        <f>ROUND(I431*H431,2)</f>
        <v>0</v>
      </c>
      <c r="BL431" s="18" t="s">
        <v>250</v>
      </c>
      <c r="BM431" s="140" t="s">
        <v>694</v>
      </c>
    </row>
    <row r="432" spans="2:65" s="14" customFormat="1" ht="11.25" x14ac:dyDescent="0.2">
      <c r="B432" s="159"/>
      <c r="D432" s="147" t="s">
        <v>161</v>
      </c>
      <c r="E432" s="160" t="s">
        <v>19</v>
      </c>
      <c r="F432" s="161" t="s">
        <v>684</v>
      </c>
      <c r="H432" s="160" t="s">
        <v>19</v>
      </c>
      <c r="I432" s="162"/>
      <c r="L432" s="159"/>
      <c r="M432" s="163"/>
      <c r="U432" s="335"/>
      <c r="V432" s="1" t="str">
        <f t="shared" si="5"/>
        <v/>
      </c>
      <c r="AT432" s="160" t="s">
        <v>161</v>
      </c>
      <c r="AU432" s="160" t="s">
        <v>88</v>
      </c>
      <c r="AV432" s="14" t="s">
        <v>82</v>
      </c>
      <c r="AW432" s="14" t="s">
        <v>36</v>
      </c>
      <c r="AX432" s="14" t="s">
        <v>75</v>
      </c>
      <c r="AY432" s="160" t="s">
        <v>149</v>
      </c>
    </row>
    <row r="433" spans="2:65" s="12" customFormat="1" ht="11.25" x14ac:dyDescent="0.2">
      <c r="B433" s="146"/>
      <c r="D433" s="147" t="s">
        <v>161</v>
      </c>
      <c r="E433" s="148" t="s">
        <v>19</v>
      </c>
      <c r="F433" s="149" t="s">
        <v>695</v>
      </c>
      <c r="H433" s="150">
        <v>1</v>
      </c>
      <c r="I433" s="151"/>
      <c r="L433" s="146"/>
      <c r="M433" s="152"/>
      <c r="U433" s="333"/>
      <c r="V433" s="1" t="str">
        <f t="shared" si="5"/>
        <v/>
      </c>
      <c r="AT433" s="148" t="s">
        <v>161</v>
      </c>
      <c r="AU433" s="148" t="s">
        <v>88</v>
      </c>
      <c r="AV433" s="12" t="s">
        <v>88</v>
      </c>
      <c r="AW433" s="12" t="s">
        <v>36</v>
      </c>
      <c r="AX433" s="12" t="s">
        <v>75</v>
      </c>
      <c r="AY433" s="148" t="s">
        <v>149</v>
      </c>
    </row>
    <row r="434" spans="2:65" s="13" customFormat="1" ht="11.25" x14ac:dyDescent="0.2">
      <c r="B434" s="153"/>
      <c r="D434" s="147" t="s">
        <v>161</v>
      </c>
      <c r="E434" s="154" t="s">
        <v>19</v>
      </c>
      <c r="F434" s="155" t="s">
        <v>164</v>
      </c>
      <c r="H434" s="156">
        <v>1</v>
      </c>
      <c r="I434" s="157"/>
      <c r="L434" s="153"/>
      <c r="M434" s="158"/>
      <c r="U434" s="334"/>
      <c r="V434" s="1" t="str">
        <f t="shared" si="5"/>
        <v/>
      </c>
      <c r="AT434" s="154" t="s">
        <v>161</v>
      </c>
      <c r="AU434" s="154" t="s">
        <v>88</v>
      </c>
      <c r="AV434" s="13" t="s">
        <v>157</v>
      </c>
      <c r="AW434" s="13" t="s">
        <v>36</v>
      </c>
      <c r="AX434" s="13" t="s">
        <v>82</v>
      </c>
      <c r="AY434" s="154" t="s">
        <v>149</v>
      </c>
    </row>
    <row r="435" spans="2:65" s="1" customFormat="1" ht="24.2" customHeight="1" x14ac:dyDescent="0.2">
      <c r="B435" s="33"/>
      <c r="C435" s="129" t="s">
        <v>696</v>
      </c>
      <c r="D435" s="129" t="s">
        <v>152</v>
      </c>
      <c r="E435" s="130" t="s">
        <v>697</v>
      </c>
      <c r="F435" s="131" t="s">
        <v>698</v>
      </c>
      <c r="G435" s="132" t="s">
        <v>298</v>
      </c>
      <c r="H435" s="133">
        <v>1</v>
      </c>
      <c r="I435" s="134"/>
      <c r="J435" s="135">
        <f>ROUND(I435*H435,2)</f>
        <v>0</v>
      </c>
      <c r="K435" s="131" t="s">
        <v>19</v>
      </c>
      <c r="L435" s="33"/>
      <c r="M435" s="136" t="s">
        <v>19</v>
      </c>
      <c r="N435" s="137" t="s">
        <v>47</v>
      </c>
      <c r="P435" s="138">
        <f>O435*H435</f>
        <v>0</v>
      </c>
      <c r="Q435" s="138">
        <v>0</v>
      </c>
      <c r="R435" s="138">
        <f>Q435*H435</f>
        <v>0</v>
      </c>
      <c r="S435" s="138">
        <v>0</v>
      </c>
      <c r="T435" s="138">
        <f>S435*H435</f>
        <v>0</v>
      </c>
      <c r="U435" s="331" t="s">
        <v>547</v>
      </c>
      <c r="V435" s="1">
        <f t="shared" si="5"/>
        <v>0</v>
      </c>
      <c r="AR435" s="140" t="s">
        <v>250</v>
      </c>
      <c r="AT435" s="140" t="s">
        <v>152</v>
      </c>
      <c r="AU435" s="140" t="s">
        <v>88</v>
      </c>
      <c r="AY435" s="18" t="s">
        <v>149</v>
      </c>
      <c r="BE435" s="141">
        <f>IF(N435="základní",J435,0)</f>
        <v>0</v>
      </c>
      <c r="BF435" s="141">
        <f>IF(N435="snížená",J435,0)</f>
        <v>0</v>
      </c>
      <c r="BG435" s="141">
        <f>IF(N435="zákl. přenesená",J435,0)</f>
        <v>0</v>
      </c>
      <c r="BH435" s="141">
        <f>IF(N435="sníž. přenesená",J435,0)</f>
        <v>0</v>
      </c>
      <c r="BI435" s="141">
        <f>IF(N435="nulová",J435,0)</f>
        <v>0</v>
      </c>
      <c r="BJ435" s="18" t="s">
        <v>88</v>
      </c>
      <c r="BK435" s="141">
        <f>ROUND(I435*H435,2)</f>
        <v>0</v>
      </c>
      <c r="BL435" s="18" t="s">
        <v>250</v>
      </c>
      <c r="BM435" s="140" t="s">
        <v>699</v>
      </c>
    </row>
    <row r="436" spans="2:65" s="14" customFormat="1" ht="11.25" x14ac:dyDescent="0.2">
      <c r="B436" s="159"/>
      <c r="D436" s="147" t="s">
        <v>161</v>
      </c>
      <c r="E436" s="160" t="s">
        <v>19</v>
      </c>
      <c r="F436" s="161" t="s">
        <v>684</v>
      </c>
      <c r="H436" s="160" t="s">
        <v>19</v>
      </c>
      <c r="I436" s="162"/>
      <c r="L436" s="159"/>
      <c r="M436" s="163"/>
      <c r="U436" s="335"/>
      <c r="V436" s="1" t="str">
        <f t="shared" si="5"/>
        <v/>
      </c>
      <c r="AT436" s="160" t="s">
        <v>161</v>
      </c>
      <c r="AU436" s="160" t="s">
        <v>88</v>
      </c>
      <c r="AV436" s="14" t="s">
        <v>82</v>
      </c>
      <c r="AW436" s="14" t="s">
        <v>36</v>
      </c>
      <c r="AX436" s="14" t="s">
        <v>75</v>
      </c>
      <c r="AY436" s="160" t="s">
        <v>149</v>
      </c>
    </row>
    <row r="437" spans="2:65" s="12" customFormat="1" ht="11.25" x14ac:dyDescent="0.2">
      <c r="B437" s="146"/>
      <c r="D437" s="147" t="s">
        <v>161</v>
      </c>
      <c r="E437" s="148" t="s">
        <v>19</v>
      </c>
      <c r="F437" s="149" t="s">
        <v>700</v>
      </c>
      <c r="H437" s="150">
        <v>1</v>
      </c>
      <c r="I437" s="151"/>
      <c r="L437" s="146"/>
      <c r="M437" s="152"/>
      <c r="U437" s="333"/>
      <c r="V437" s="1" t="str">
        <f t="shared" si="5"/>
        <v/>
      </c>
      <c r="AT437" s="148" t="s">
        <v>161</v>
      </c>
      <c r="AU437" s="148" t="s">
        <v>88</v>
      </c>
      <c r="AV437" s="12" t="s">
        <v>88</v>
      </c>
      <c r="AW437" s="12" t="s">
        <v>36</v>
      </c>
      <c r="AX437" s="12" t="s">
        <v>75</v>
      </c>
      <c r="AY437" s="148" t="s">
        <v>149</v>
      </c>
    </row>
    <row r="438" spans="2:65" s="13" customFormat="1" ht="11.25" x14ac:dyDescent="0.2">
      <c r="B438" s="153"/>
      <c r="D438" s="147" t="s">
        <v>161</v>
      </c>
      <c r="E438" s="154" t="s">
        <v>19</v>
      </c>
      <c r="F438" s="155" t="s">
        <v>164</v>
      </c>
      <c r="H438" s="156">
        <v>1</v>
      </c>
      <c r="I438" s="157"/>
      <c r="L438" s="153"/>
      <c r="M438" s="158"/>
      <c r="U438" s="334"/>
      <c r="V438" s="1" t="str">
        <f t="shared" si="5"/>
        <v/>
      </c>
      <c r="AT438" s="154" t="s">
        <v>161</v>
      </c>
      <c r="AU438" s="154" t="s">
        <v>88</v>
      </c>
      <c r="AV438" s="13" t="s">
        <v>157</v>
      </c>
      <c r="AW438" s="13" t="s">
        <v>36</v>
      </c>
      <c r="AX438" s="13" t="s">
        <v>82</v>
      </c>
      <c r="AY438" s="154" t="s">
        <v>149</v>
      </c>
    </row>
    <row r="439" spans="2:65" s="1" customFormat="1" ht="21.75" customHeight="1" x14ac:dyDescent="0.2">
      <c r="B439" s="33"/>
      <c r="C439" s="129" t="s">
        <v>701</v>
      </c>
      <c r="D439" s="129" t="s">
        <v>152</v>
      </c>
      <c r="E439" s="130" t="s">
        <v>702</v>
      </c>
      <c r="F439" s="131" t="s">
        <v>703</v>
      </c>
      <c r="G439" s="132" t="s">
        <v>305</v>
      </c>
      <c r="H439" s="133">
        <v>1</v>
      </c>
      <c r="I439" s="134"/>
      <c r="J439" s="135">
        <f>ROUND(I439*H439,2)</f>
        <v>0</v>
      </c>
      <c r="K439" s="131" t="s">
        <v>19</v>
      </c>
      <c r="L439" s="33"/>
      <c r="M439" s="136" t="s">
        <v>19</v>
      </c>
      <c r="N439" s="137" t="s">
        <v>47</v>
      </c>
      <c r="P439" s="138">
        <f>O439*H439</f>
        <v>0</v>
      </c>
      <c r="Q439" s="138">
        <v>0</v>
      </c>
      <c r="R439" s="138">
        <f>Q439*H439</f>
        <v>0</v>
      </c>
      <c r="S439" s="138">
        <v>0</v>
      </c>
      <c r="T439" s="138">
        <f>S439*H439</f>
        <v>0</v>
      </c>
      <c r="U439" s="331" t="s">
        <v>547</v>
      </c>
      <c r="V439" s="1">
        <f t="shared" si="5"/>
        <v>0</v>
      </c>
      <c r="AR439" s="140" t="s">
        <v>250</v>
      </c>
      <c r="AT439" s="140" t="s">
        <v>152</v>
      </c>
      <c r="AU439" s="140" t="s">
        <v>88</v>
      </c>
      <c r="AY439" s="18" t="s">
        <v>149</v>
      </c>
      <c r="BE439" s="141">
        <f>IF(N439="základní",J439,0)</f>
        <v>0</v>
      </c>
      <c r="BF439" s="141">
        <f>IF(N439="snížená",J439,0)</f>
        <v>0</v>
      </c>
      <c r="BG439" s="141">
        <f>IF(N439="zákl. přenesená",J439,0)</f>
        <v>0</v>
      </c>
      <c r="BH439" s="141">
        <f>IF(N439="sníž. přenesená",J439,0)</f>
        <v>0</v>
      </c>
      <c r="BI439" s="141">
        <f>IF(N439="nulová",J439,0)</f>
        <v>0</v>
      </c>
      <c r="BJ439" s="18" t="s">
        <v>88</v>
      </c>
      <c r="BK439" s="141">
        <f>ROUND(I439*H439,2)</f>
        <v>0</v>
      </c>
      <c r="BL439" s="18" t="s">
        <v>250</v>
      </c>
      <c r="BM439" s="140" t="s">
        <v>704</v>
      </c>
    </row>
    <row r="440" spans="2:65" s="14" customFormat="1" ht="11.25" x14ac:dyDescent="0.2">
      <c r="B440" s="159"/>
      <c r="D440" s="147" t="s">
        <v>161</v>
      </c>
      <c r="E440" s="160" t="s">
        <v>19</v>
      </c>
      <c r="F440" s="161" t="s">
        <v>705</v>
      </c>
      <c r="H440" s="160" t="s">
        <v>19</v>
      </c>
      <c r="I440" s="162"/>
      <c r="L440" s="159"/>
      <c r="M440" s="163"/>
      <c r="U440" s="335"/>
      <c r="V440" s="1" t="str">
        <f t="shared" si="5"/>
        <v/>
      </c>
      <c r="AT440" s="160" t="s">
        <v>161</v>
      </c>
      <c r="AU440" s="160" t="s">
        <v>88</v>
      </c>
      <c r="AV440" s="14" t="s">
        <v>82</v>
      </c>
      <c r="AW440" s="14" t="s">
        <v>36</v>
      </c>
      <c r="AX440" s="14" t="s">
        <v>75</v>
      </c>
      <c r="AY440" s="160" t="s">
        <v>149</v>
      </c>
    </row>
    <row r="441" spans="2:65" s="12" customFormat="1" ht="11.25" x14ac:dyDescent="0.2">
      <c r="B441" s="146"/>
      <c r="D441" s="147" t="s">
        <v>161</v>
      </c>
      <c r="E441" s="148" t="s">
        <v>19</v>
      </c>
      <c r="F441" s="149" t="s">
        <v>706</v>
      </c>
      <c r="H441" s="150">
        <v>1</v>
      </c>
      <c r="I441" s="151"/>
      <c r="L441" s="146"/>
      <c r="M441" s="152"/>
      <c r="U441" s="333"/>
      <c r="V441" s="1" t="str">
        <f t="shared" si="5"/>
        <v/>
      </c>
      <c r="AT441" s="148" t="s">
        <v>161</v>
      </c>
      <c r="AU441" s="148" t="s">
        <v>88</v>
      </c>
      <c r="AV441" s="12" t="s">
        <v>88</v>
      </c>
      <c r="AW441" s="12" t="s">
        <v>36</v>
      </c>
      <c r="AX441" s="12" t="s">
        <v>75</v>
      </c>
      <c r="AY441" s="148" t="s">
        <v>149</v>
      </c>
    </row>
    <row r="442" spans="2:65" s="13" customFormat="1" ht="11.25" x14ac:dyDescent="0.2">
      <c r="B442" s="153"/>
      <c r="D442" s="147" t="s">
        <v>161</v>
      </c>
      <c r="E442" s="154" t="s">
        <v>19</v>
      </c>
      <c r="F442" s="155" t="s">
        <v>164</v>
      </c>
      <c r="H442" s="156">
        <v>1</v>
      </c>
      <c r="I442" s="157"/>
      <c r="L442" s="153"/>
      <c r="M442" s="158"/>
      <c r="U442" s="334"/>
      <c r="V442" s="1" t="str">
        <f t="shared" si="5"/>
        <v/>
      </c>
      <c r="AT442" s="154" t="s">
        <v>161</v>
      </c>
      <c r="AU442" s="154" t="s">
        <v>88</v>
      </c>
      <c r="AV442" s="13" t="s">
        <v>157</v>
      </c>
      <c r="AW442" s="13" t="s">
        <v>36</v>
      </c>
      <c r="AX442" s="13" t="s">
        <v>82</v>
      </c>
      <c r="AY442" s="154" t="s">
        <v>149</v>
      </c>
    </row>
    <row r="443" spans="2:65" s="1" customFormat="1" ht="16.5" customHeight="1" x14ac:dyDescent="0.2">
      <c r="B443" s="33"/>
      <c r="C443" s="129" t="s">
        <v>707</v>
      </c>
      <c r="D443" s="129" t="s">
        <v>152</v>
      </c>
      <c r="E443" s="130" t="s">
        <v>708</v>
      </c>
      <c r="F443" s="131" t="s">
        <v>709</v>
      </c>
      <c r="G443" s="132" t="s">
        <v>305</v>
      </c>
      <c r="H443" s="133">
        <v>1</v>
      </c>
      <c r="I443" s="134"/>
      <c r="J443" s="135">
        <f>ROUND(I443*H443,2)</f>
        <v>0</v>
      </c>
      <c r="K443" s="131" t="s">
        <v>19</v>
      </c>
      <c r="L443" s="33"/>
      <c r="M443" s="136" t="s">
        <v>19</v>
      </c>
      <c r="N443" s="137" t="s">
        <v>47</v>
      </c>
      <c r="P443" s="138">
        <f>O443*H443</f>
        <v>0</v>
      </c>
      <c r="Q443" s="138">
        <v>0</v>
      </c>
      <c r="R443" s="138">
        <f>Q443*H443</f>
        <v>0</v>
      </c>
      <c r="S443" s="138">
        <v>0</v>
      </c>
      <c r="T443" s="138">
        <f>S443*H443</f>
        <v>0</v>
      </c>
      <c r="U443" s="331" t="s">
        <v>547</v>
      </c>
      <c r="V443" s="1">
        <f t="shared" si="5"/>
        <v>0</v>
      </c>
      <c r="AR443" s="140" t="s">
        <v>250</v>
      </c>
      <c r="AT443" s="140" t="s">
        <v>152</v>
      </c>
      <c r="AU443" s="140" t="s">
        <v>88</v>
      </c>
      <c r="AY443" s="18" t="s">
        <v>149</v>
      </c>
      <c r="BE443" s="141">
        <f>IF(N443="základní",J443,0)</f>
        <v>0</v>
      </c>
      <c r="BF443" s="141">
        <f>IF(N443="snížená",J443,0)</f>
        <v>0</v>
      </c>
      <c r="BG443" s="141">
        <f>IF(N443="zákl. přenesená",J443,0)</f>
        <v>0</v>
      </c>
      <c r="BH443" s="141">
        <f>IF(N443="sníž. přenesená",J443,0)</f>
        <v>0</v>
      </c>
      <c r="BI443" s="141">
        <f>IF(N443="nulová",J443,0)</f>
        <v>0</v>
      </c>
      <c r="BJ443" s="18" t="s">
        <v>88</v>
      </c>
      <c r="BK443" s="141">
        <f>ROUND(I443*H443,2)</f>
        <v>0</v>
      </c>
      <c r="BL443" s="18" t="s">
        <v>250</v>
      </c>
      <c r="BM443" s="140" t="s">
        <v>710</v>
      </c>
    </row>
    <row r="444" spans="2:65" s="1" customFormat="1" ht="19.5" x14ac:dyDescent="0.2">
      <c r="B444" s="33"/>
      <c r="D444" s="147" t="s">
        <v>220</v>
      </c>
      <c r="F444" s="164" t="s">
        <v>711</v>
      </c>
      <c r="I444" s="144"/>
      <c r="L444" s="33"/>
      <c r="M444" s="145"/>
      <c r="U444" s="332"/>
      <c r="V444" s="1" t="str">
        <f t="shared" si="5"/>
        <v/>
      </c>
      <c r="AT444" s="18" t="s">
        <v>220</v>
      </c>
      <c r="AU444" s="18" t="s">
        <v>88</v>
      </c>
    </row>
    <row r="445" spans="2:65" s="14" customFormat="1" ht="11.25" x14ac:dyDescent="0.2">
      <c r="B445" s="159"/>
      <c r="D445" s="147" t="s">
        <v>161</v>
      </c>
      <c r="E445" s="160" t="s">
        <v>19</v>
      </c>
      <c r="F445" s="161" t="s">
        <v>705</v>
      </c>
      <c r="H445" s="160" t="s">
        <v>19</v>
      </c>
      <c r="I445" s="162"/>
      <c r="L445" s="159"/>
      <c r="M445" s="163"/>
      <c r="U445" s="335"/>
      <c r="V445" s="1" t="str">
        <f t="shared" si="5"/>
        <v/>
      </c>
      <c r="AT445" s="160" t="s">
        <v>161</v>
      </c>
      <c r="AU445" s="160" t="s">
        <v>88</v>
      </c>
      <c r="AV445" s="14" t="s">
        <v>82</v>
      </c>
      <c r="AW445" s="14" t="s">
        <v>36</v>
      </c>
      <c r="AX445" s="14" t="s">
        <v>75</v>
      </c>
      <c r="AY445" s="160" t="s">
        <v>149</v>
      </c>
    </row>
    <row r="446" spans="2:65" s="12" customFormat="1" ht="11.25" x14ac:dyDescent="0.2">
      <c r="B446" s="146"/>
      <c r="D446" s="147" t="s">
        <v>161</v>
      </c>
      <c r="E446" s="148" t="s">
        <v>19</v>
      </c>
      <c r="F446" s="149" t="s">
        <v>706</v>
      </c>
      <c r="H446" s="150">
        <v>1</v>
      </c>
      <c r="I446" s="151"/>
      <c r="L446" s="146"/>
      <c r="M446" s="152"/>
      <c r="U446" s="333"/>
      <c r="V446" s="1" t="str">
        <f t="shared" si="5"/>
        <v/>
      </c>
      <c r="AT446" s="148" t="s">
        <v>161</v>
      </c>
      <c r="AU446" s="148" t="s">
        <v>88</v>
      </c>
      <c r="AV446" s="12" t="s">
        <v>88</v>
      </c>
      <c r="AW446" s="12" t="s">
        <v>36</v>
      </c>
      <c r="AX446" s="12" t="s">
        <v>75</v>
      </c>
      <c r="AY446" s="148" t="s">
        <v>149</v>
      </c>
    </row>
    <row r="447" spans="2:65" s="13" customFormat="1" ht="11.25" x14ac:dyDescent="0.2">
      <c r="B447" s="153"/>
      <c r="D447" s="147" t="s">
        <v>161</v>
      </c>
      <c r="E447" s="154" t="s">
        <v>19</v>
      </c>
      <c r="F447" s="155" t="s">
        <v>164</v>
      </c>
      <c r="H447" s="156">
        <v>1</v>
      </c>
      <c r="I447" s="157"/>
      <c r="L447" s="153"/>
      <c r="M447" s="158"/>
      <c r="U447" s="334"/>
      <c r="V447" s="1" t="str">
        <f t="shared" si="5"/>
        <v/>
      </c>
      <c r="AT447" s="154" t="s">
        <v>161</v>
      </c>
      <c r="AU447" s="154" t="s">
        <v>88</v>
      </c>
      <c r="AV447" s="13" t="s">
        <v>157</v>
      </c>
      <c r="AW447" s="13" t="s">
        <v>36</v>
      </c>
      <c r="AX447" s="13" t="s">
        <v>82</v>
      </c>
      <c r="AY447" s="154" t="s">
        <v>149</v>
      </c>
    </row>
    <row r="448" spans="2:65" s="1" customFormat="1" ht="21.75" customHeight="1" x14ac:dyDescent="0.2">
      <c r="B448" s="33"/>
      <c r="C448" s="129" t="s">
        <v>712</v>
      </c>
      <c r="D448" s="129" t="s">
        <v>152</v>
      </c>
      <c r="E448" s="130" t="s">
        <v>713</v>
      </c>
      <c r="F448" s="131" t="s">
        <v>714</v>
      </c>
      <c r="G448" s="132" t="s">
        <v>288</v>
      </c>
      <c r="H448" s="133">
        <v>1.605</v>
      </c>
      <c r="I448" s="134"/>
      <c r="J448" s="135">
        <f>ROUND(I448*H448,2)</f>
        <v>0</v>
      </c>
      <c r="K448" s="131" t="s">
        <v>156</v>
      </c>
      <c r="L448" s="33"/>
      <c r="M448" s="136" t="s">
        <v>19</v>
      </c>
      <c r="N448" s="137" t="s">
        <v>47</v>
      </c>
      <c r="P448" s="138">
        <f>O448*H448</f>
        <v>0</v>
      </c>
      <c r="Q448" s="138">
        <v>0</v>
      </c>
      <c r="R448" s="138">
        <f>Q448*H448</f>
        <v>0</v>
      </c>
      <c r="S448" s="138">
        <v>0</v>
      </c>
      <c r="T448" s="138">
        <f>S448*H448</f>
        <v>0</v>
      </c>
      <c r="U448" s="331" t="s">
        <v>19</v>
      </c>
      <c r="V448" s="1" t="str">
        <f t="shared" si="5"/>
        <v/>
      </c>
      <c r="AR448" s="140" t="s">
        <v>250</v>
      </c>
      <c r="AT448" s="140" t="s">
        <v>152</v>
      </c>
      <c r="AU448" s="140" t="s">
        <v>88</v>
      </c>
      <c r="AY448" s="18" t="s">
        <v>149</v>
      </c>
      <c r="BE448" s="141">
        <f>IF(N448="základní",J448,0)</f>
        <v>0</v>
      </c>
      <c r="BF448" s="141">
        <f>IF(N448="snížená",J448,0)</f>
        <v>0</v>
      </c>
      <c r="BG448" s="141">
        <f>IF(N448="zákl. přenesená",J448,0)</f>
        <v>0</v>
      </c>
      <c r="BH448" s="141">
        <f>IF(N448="sníž. přenesená",J448,0)</f>
        <v>0</v>
      </c>
      <c r="BI448" s="141">
        <f>IF(N448="nulová",J448,0)</f>
        <v>0</v>
      </c>
      <c r="BJ448" s="18" t="s">
        <v>88</v>
      </c>
      <c r="BK448" s="141">
        <f>ROUND(I448*H448,2)</f>
        <v>0</v>
      </c>
      <c r="BL448" s="18" t="s">
        <v>250</v>
      </c>
      <c r="BM448" s="140" t="s">
        <v>715</v>
      </c>
    </row>
    <row r="449" spans="2:65" s="1" customFormat="1" ht="11.25" x14ac:dyDescent="0.2">
      <c r="B449" s="33"/>
      <c r="D449" s="142" t="s">
        <v>159</v>
      </c>
      <c r="F449" s="143" t="s">
        <v>716</v>
      </c>
      <c r="I449" s="144"/>
      <c r="L449" s="33"/>
      <c r="M449" s="145"/>
      <c r="U449" s="332"/>
      <c r="V449" s="1" t="str">
        <f t="shared" si="5"/>
        <v/>
      </c>
      <c r="AT449" s="18" t="s">
        <v>159</v>
      </c>
      <c r="AU449" s="18" t="s">
        <v>88</v>
      </c>
    </row>
    <row r="450" spans="2:65" s="14" customFormat="1" ht="11.25" x14ac:dyDescent="0.2">
      <c r="B450" s="159"/>
      <c r="D450" s="147" t="s">
        <v>161</v>
      </c>
      <c r="E450" s="160" t="s">
        <v>19</v>
      </c>
      <c r="F450" s="161" t="s">
        <v>705</v>
      </c>
      <c r="H450" s="160" t="s">
        <v>19</v>
      </c>
      <c r="I450" s="162"/>
      <c r="L450" s="159"/>
      <c r="M450" s="163"/>
      <c r="U450" s="335"/>
      <c r="V450" s="1" t="str">
        <f t="shared" si="5"/>
        <v/>
      </c>
      <c r="AT450" s="160" t="s">
        <v>161</v>
      </c>
      <c r="AU450" s="160" t="s">
        <v>88</v>
      </c>
      <c r="AV450" s="14" t="s">
        <v>82</v>
      </c>
      <c r="AW450" s="14" t="s">
        <v>36</v>
      </c>
      <c r="AX450" s="14" t="s">
        <v>75</v>
      </c>
      <c r="AY450" s="160" t="s">
        <v>149</v>
      </c>
    </row>
    <row r="451" spans="2:65" s="12" customFormat="1" ht="11.25" x14ac:dyDescent="0.2">
      <c r="B451" s="146"/>
      <c r="D451" s="147" t="s">
        <v>161</v>
      </c>
      <c r="E451" s="148" t="s">
        <v>19</v>
      </c>
      <c r="F451" s="149" t="s">
        <v>717</v>
      </c>
      <c r="H451" s="150">
        <v>1.605</v>
      </c>
      <c r="I451" s="151"/>
      <c r="L451" s="146"/>
      <c r="M451" s="152"/>
      <c r="U451" s="333"/>
      <c r="V451" s="1" t="str">
        <f t="shared" si="5"/>
        <v/>
      </c>
      <c r="AT451" s="148" t="s">
        <v>161</v>
      </c>
      <c r="AU451" s="148" t="s">
        <v>88</v>
      </c>
      <c r="AV451" s="12" t="s">
        <v>88</v>
      </c>
      <c r="AW451" s="12" t="s">
        <v>36</v>
      </c>
      <c r="AX451" s="12" t="s">
        <v>75</v>
      </c>
      <c r="AY451" s="148" t="s">
        <v>149</v>
      </c>
    </row>
    <row r="452" spans="2:65" s="13" customFormat="1" ht="11.25" x14ac:dyDescent="0.2">
      <c r="B452" s="153"/>
      <c r="D452" s="147" t="s">
        <v>161</v>
      </c>
      <c r="E452" s="154" t="s">
        <v>19</v>
      </c>
      <c r="F452" s="155" t="s">
        <v>164</v>
      </c>
      <c r="H452" s="156">
        <v>1.605</v>
      </c>
      <c r="I452" s="157"/>
      <c r="L452" s="153"/>
      <c r="M452" s="158"/>
      <c r="U452" s="334"/>
      <c r="V452" s="1" t="str">
        <f t="shared" si="5"/>
        <v/>
      </c>
      <c r="AT452" s="154" t="s">
        <v>161</v>
      </c>
      <c r="AU452" s="154" t="s">
        <v>88</v>
      </c>
      <c r="AV452" s="13" t="s">
        <v>157</v>
      </c>
      <c r="AW452" s="13" t="s">
        <v>36</v>
      </c>
      <c r="AX452" s="13" t="s">
        <v>82</v>
      </c>
      <c r="AY452" s="154" t="s">
        <v>149</v>
      </c>
    </row>
    <row r="453" spans="2:65" s="1" customFormat="1" ht="16.5" customHeight="1" x14ac:dyDescent="0.2">
      <c r="B453" s="33"/>
      <c r="C453" s="171" t="s">
        <v>718</v>
      </c>
      <c r="D453" s="171" t="s">
        <v>592</v>
      </c>
      <c r="E453" s="172" t="s">
        <v>719</v>
      </c>
      <c r="F453" s="173" t="s">
        <v>720</v>
      </c>
      <c r="G453" s="174" t="s">
        <v>288</v>
      </c>
      <c r="H453" s="175">
        <v>1.605</v>
      </c>
      <c r="I453" s="176"/>
      <c r="J453" s="177">
        <f>ROUND(I453*H453,2)</f>
        <v>0</v>
      </c>
      <c r="K453" s="173" t="s">
        <v>19</v>
      </c>
      <c r="L453" s="178"/>
      <c r="M453" s="179" t="s">
        <v>19</v>
      </c>
      <c r="N453" s="180" t="s">
        <v>47</v>
      </c>
      <c r="P453" s="138">
        <f>O453*H453</f>
        <v>0</v>
      </c>
      <c r="Q453" s="138">
        <v>3.0000000000000001E-3</v>
      </c>
      <c r="R453" s="138">
        <f>Q453*H453</f>
        <v>4.8149999999999998E-3</v>
      </c>
      <c r="S453" s="138">
        <v>0</v>
      </c>
      <c r="T453" s="138">
        <f>S453*H453</f>
        <v>0</v>
      </c>
      <c r="U453" s="331" t="s">
        <v>19</v>
      </c>
      <c r="V453" s="1" t="str">
        <f t="shared" si="5"/>
        <v/>
      </c>
      <c r="AR453" s="140" t="s">
        <v>352</v>
      </c>
      <c r="AT453" s="140" t="s">
        <v>592</v>
      </c>
      <c r="AU453" s="140" t="s">
        <v>88</v>
      </c>
      <c r="AY453" s="18" t="s">
        <v>149</v>
      </c>
      <c r="BE453" s="141">
        <f>IF(N453="základní",J453,0)</f>
        <v>0</v>
      </c>
      <c r="BF453" s="141">
        <f>IF(N453="snížená",J453,0)</f>
        <v>0</v>
      </c>
      <c r="BG453" s="141">
        <f>IF(N453="zákl. přenesená",J453,0)</f>
        <v>0</v>
      </c>
      <c r="BH453" s="141">
        <f>IF(N453="sníž. přenesená",J453,0)</f>
        <v>0</v>
      </c>
      <c r="BI453" s="141">
        <f>IF(N453="nulová",J453,0)</f>
        <v>0</v>
      </c>
      <c r="BJ453" s="18" t="s">
        <v>88</v>
      </c>
      <c r="BK453" s="141">
        <f>ROUND(I453*H453,2)</f>
        <v>0</v>
      </c>
      <c r="BL453" s="18" t="s">
        <v>250</v>
      </c>
      <c r="BM453" s="140" t="s">
        <v>721</v>
      </c>
    </row>
    <row r="454" spans="2:65" s="1" customFormat="1" ht="16.5" customHeight="1" x14ac:dyDescent="0.2">
      <c r="B454" s="33"/>
      <c r="C454" s="129" t="s">
        <v>722</v>
      </c>
      <c r="D454" s="129" t="s">
        <v>152</v>
      </c>
      <c r="E454" s="130" t="s">
        <v>723</v>
      </c>
      <c r="F454" s="131" t="s">
        <v>724</v>
      </c>
      <c r="G454" s="132" t="s">
        <v>305</v>
      </c>
      <c r="H454" s="133">
        <v>1</v>
      </c>
      <c r="I454" s="134"/>
      <c r="J454" s="135">
        <f>ROUND(I454*H454,2)</f>
        <v>0</v>
      </c>
      <c r="K454" s="131" t="s">
        <v>19</v>
      </c>
      <c r="L454" s="33"/>
      <c r="M454" s="136" t="s">
        <v>19</v>
      </c>
      <c r="N454" s="137" t="s">
        <v>47</v>
      </c>
      <c r="P454" s="138">
        <f>O454*H454</f>
        <v>0</v>
      </c>
      <c r="Q454" s="138">
        <v>0</v>
      </c>
      <c r="R454" s="138">
        <f>Q454*H454</f>
        <v>0</v>
      </c>
      <c r="S454" s="138">
        <v>0</v>
      </c>
      <c r="T454" s="138">
        <f>S454*H454</f>
        <v>0</v>
      </c>
      <c r="U454" s="331" t="s">
        <v>19</v>
      </c>
      <c r="V454" s="1" t="str">
        <f t="shared" si="5"/>
        <v/>
      </c>
      <c r="AR454" s="140" t="s">
        <v>250</v>
      </c>
      <c r="AT454" s="140" t="s">
        <v>152</v>
      </c>
      <c r="AU454" s="140" t="s">
        <v>88</v>
      </c>
      <c r="AY454" s="18" t="s">
        <v>149</v>
      </c>
      <c r="BE454" s="141">
        <f>IF(N454="základní",J454,0)</f>
        <v>0</v>
      </c>
      <c r="BF454" s="141">
        <f>IF(N454="snížená",J454,0)</f>
        <v>0</v>
      </c>
      <c r="BG454" s="141">
        <f>IF(N454="zákl. přenesená",J454,0)</f>
        <v>0</v>
      </c>
      <c r="BH454" s="141">
        <f>IF(N454="sníž. přenesená",J454,0)</f>
        <v>0</v>
      </c>
      <c r="BI454" s="141">
        <f>IF(N454="nulová",J454,0)</f>
        <v>0</v>
      </c>
      <c r="BJ454" s="18" t="s">
        <v>88</v>
      </c>
      <c r="BK454" s="141">
        <f>ROUND(I454*H454,2)</f>
        <v>0</v>
      </c>
      <c r="BL454" s="18" t="s">
        <v>250</v>
      </c>
      <c r="BM454" s="140" t="s">
        <v>725</v>
      </c>
    </row>
    <row r="455" spans="2:65" s="1" customFormat="1" ht="24.2" customHeight="1" x14ac:dyDescent="0.2">
      <c r="B455" s="33"/>
      <c r="C455" s="129" t="s">
        <v>726</v>
      </c>
      <c r="D455" s="129" t="s">
        <v>152</v>
      </c>
      <c r="E455" s="130" t="s">
        <v>727</v>
      </c>
      <c r="F455" s="131" t="s">
        <v>728</v>
      </c>
      <c r="G455" s="132" t="s">
        <v>675</v>
      </c>
      <c r="H455" s="181"/>
      <c r="I455" s="134"/>
      <c r="J455" s="135">
        <f>ROUND(I455*H455,2)</f>
        <v>0</v>
      </c>
      <c r="K455" s="131" t="s">
        <v>156</v>
      </c>
      <c r="L455" s="33"/>
      <c r="M455" s="136" t="s">
        <v>19</v>
      </c>
      <c r="N455" s="137" t="s">
        <v>47</v>
      </c>
      <c r="P455" s="138">
        <f>O455*H455</f>
        <v>0</v>
      </c>
      <c r="Q455" s="138">
        <v>0</v>
      </c>
      <c r="R455" s="138">
        <f>Q455*H455</f>
        <v>0</v>
      </c>
      <c r="S455" s="138">
        <v>0</v>
      </c>
      <c r="T455" s="138">
        <f>S455*H455</f>
        <v>0</v>
      </c>
      <c r="U455" s="331" t="s">
        <v>19</v>
      </c>
      <c r="V455" s="1" t="str">
        <f t="shared" si="5"/>
        <v/>
      </c>
      <c r="AR455" s="140" t="s">
        <v>250</v>
      </c>
      <c r="AT455" s="140" t="s">
        <v>152</v>
      </c>
      <c r="AU455" s="140" t="s">
        <v>88</v>
      </c>
      <c r="AY455" s="18" t="s">
        <v>149</v>
      </c>
      <c r="BE455" s="141">
        <f>IF(N455="základní",J455,0)</f>
        <v>0</v>
      </c>
      <c r="BF455" s="141">
        <f>IF(N455="snížená",J455,0)</f>
        <v>0</v>
      </c>
      <c r="BG455" s="141">
        <f>IF(N455="zákl. přenesená",J455,0)</f>
        <v>0</v>
      </c>
      <c r="BH455" s="141">
        <f>IF(N455="sníž. přenesená",J455,0)</f>
        <v>0</v>
      </c>
      <c r="BI455" s="141">
        <f>IF(N455="nulová",J455,0)</f>
        <v>0</v>
      </c>
      <c r="BJ455" s="18" t="s">
        <v>88</v>
      </c>
      <c r="BK455" s="141">
        <f>ROUND(I455*H455,2)</f>
        <v>0</v>
      </c>
      <c r="BL455" s="18" t="s">
        <v>250</v>
      </c>
      <c r="BM455" s="140" t="s">
        <v>729</v>
      </c>
    </row>
    <row r="456" spans="2:65" s="1" customFormat="1" ht="11.25" x14ac:dyDescent="0.2">
      <c r="B456" s="33"/>
      <c r="D456" s="142" t="s">
        <v>159</v>
      </c>
      <c r="F456" s="143" t="s">
        <v>730</v>
      </c>
      <c r="I456" s="144"/>
      <c r="L456" s="33"/>
      <c r="M456" s="145"/>
      <c r="U456" s="332"/>
      <c r="V456" s="1" t="str">
        <f t="shared" si="5"/>
        <v/>
      </c>
      <c r="AT456" s="18" t="s">
        <v>159</v>
      </c>
      <c r="AU456" s="18" t="s">
        <v>88</v>
      </c>
    </row>
    <row r="457" spans="2:65" s="11" customFormat="1" ht="22.9" customHeight="1" x14ac:dyDescent="0.2">
      <c r="B457" s="117"/>
      <c r="D457" s="118" t="s">
        <v>74</v>
      </c>
      <c r="E457" s="127" t="s">
        <v>731</v>
      </c>
      <c r="F457" s="127" t="s">
        <v>732</v>
      </c>
      <c r="I457" s="120"/>
      <c r="J457" s="128">
        <f>BK457</f>
        <v>0</v>
      </c>
      <c r="L457" s="117"/>
      <c r="M457" s="122"/>
      <c r="P457" s="123">
        <f>SUM(P458:P465)</f>
        <v>0</v>
      </c>
      <c r="R457" s="123">
        <f>SUM(R458:R465)</f>
        <v>1.15E-3</v>
      </c>
      <c r="T457" s="123">
        <f>SUM(T458:T465)</f>
        <v>0</v>
      </c>
      <c r="U457" s="330"/>
      <c r="V457" s="1" t="str">
        <f t="shared" si="5"/>
        <v/>
      </c>
      <c r="AR457" s="118" t="s">
        <v>88</v>
      </c>
      <c r="AT457" s="125" t="s">
        <v>74</v>
      </c>
      <c r="AU457" s="125" t="s">
        <v>82</v>
      </c>
      <c r="AY457" s="118" t="s">
        <v>149</v>
      </c>
      <c r="BK457" s="126">
        <f>SUM(BK458:BK465)</f>
        <v>0</v>
      </c>
    </row>
    <row r="458" spans="2:65" s="1" customFormat="1" ht="24.2" customHeight="1" x14ac:dyDescent="0.2">
      <c r="B458" s="33"/>
      <c r="C458" s="129" t="s">
        <v>733</v>
      </c>
      <c r="D458" s="129" t="s">
        <v>152</v>
      </c>
      <c r="E458" s="130" t="s">
        <v>734</v>
      </c>
      <c r="F458" s="131" t="s">
        <v>735</v>
      </c>
      <c r="G458" s="132" t="s">
        <v>167</v>
      </c>
      <c r="H458" s="133">
        <v>1</v>
      </c>
      <c r="I458" s="134"/>
      <c r="J458" s="135">
        <f>ROUND(I458*H458,2)</f>
        <v>0</v>
      </c>
      <c r="K458" s="131" t="s">
        <v>156</v>
      </c>
      <c r="L458" s="33"/>
      <c r="M458" s="136" t="s">
        <v>19</v>
      </c>
      <c r="N458" s="137" t="s">
        <v>47</v>
      </c>
      <c r="P458" s="138">
        <f>O458*H458</f>
        <v>0</v>
      </c>
      <c r="Q458" s="138">
        <v>1.2999999999999999E-4</v>
      </c>
      <c r="R458" s="138">
        <f>Q458*H458</f>
        <v>1.2999999999999999E-4</v>
      </c>
      <c r="S458" s="138">
        <v>0</v>
      </c>
      <c r="T458" s="138">
        <f>S458*H458</f>
        <v>0</v>
      </c>
      <c r="U458" s="331" t="s">
        <v>19</v>
      </c>
      <c r="V458" s="1" t="str">
        <f t="shared" si="5"/>
        <v/>
      </c>
      <c r="AR458" s="140" t="s">
        <v>250</v>
      </c>
      <c r="AT458" s="140" t="s">
        <v>152</v>
      </c>
      <c r="AU458" s="140" t="s">
        <v>88</v>
      </c>
      <c r="AY458" s="18" t="s">
        <v>149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88</v>
      </c>
      <c r="BK458" s="141">
        <f>ROUND(I458*H458,2)</f>
        <v>0</v>
      </c>
      <c r="BL458" s="18" t="s">
        <v>250</v>
      </c>
      <c r="BM458" s="140" t="s">
        <v>736</v>
      </c>
    </row>
    <row r="459" spans="2:65" s="1" customFormat="1" ht="11.25" x14ac:dyDescent="0.2">
      <c r="B459" s="33"/>
      <c r="D459" s="142" t="s">
        <v>159</v>
      </c>
      <c r="F459" s="143" t="s">
        <v>737</v>
      </c>
      <c r="I459" s="144"/>
      <c r="L459" s="33"/>
      <c r="M459" s="145"/>
      <c r="U459" s="332"/>
      <c r="V459" s="1" t="str">
        <f t="shared" si="5"/>
        <v/>
      </c>
      <c r="AT459" s="18" t="s">
        <v>159</v>
      </c>
      <c r="AU459" s="18" t="s">
        <v>88</v>
      </c>
    </row>
    <row r="460" spans="2:65" s="14" customFormat="1" ht="11.25" x14ac:dyDescent="0.2">
      <c r="B460" s="159"/>
      <c r="D460" s="147" t="s">
        <v>161</v>
      </c>
      <c r="E460" s="160" t="s">
        <v>19</v>
      </c>
      <c r="F460" s="161" t="s">
        <v>630</v>
      </c>
      <c r="H460" s="160" t="s">
        <v>19</v>
      </c>
      <c r="I460" s="162"/>
      <c r="L460" s="159"/>
      <c r="M460" s="163"/>
      <c r="U460" s="335"/>
      <c r="V460" s="1" t="str">
        <f t="shared" si="5"/>
        <v/>
      </c>
      <c r="AT460" s="160" t="s">
        <v>161</v>
      </c>
      <c r="AU460" s="160" t="s">
        <v>88</v>
      </c>
      <c r="AV460" s="14" t="s">
        <v>82</v>
      </c>
      <c r="AW460" s="14" t="s">
        <v>36</v>
      </c>
      <c r="AX460" s="14" t="s">
        <v>75</v>
      </c>
      <c r="AY460" s="160" t="s">
        <v>149</v>
      </c>
    </row>
    <row r="461" spans="2:65" s="12" customFormat="1" ht="11.25" x14ac:dyDescent="0.2">
      <c r="B461" s="146"/>
      <c r="D461" s="147" t="s">
        <v>161</v>
      </c>
      <c r="E461" s="148" t="s">
        <v>19</v>
      </c>
      <c r="F461" s="149" t="s">
        <v>738</v>
      </c>
      <c r="H461" s="150">
        <v>1</v>
      </c>
      <c r="I461" s="151"/>
      <c r="L461" s="146"/>
      <c r="M461" s="152"/>
      <c r="U461" s="333"/>
      <c r="V461" s="1" t="str">
        <f t="shared" si="5"/>
        <v/>
      </c>
      <c r="AT461" s="148" t="s">
        <v>161</v>
      </c>
      <c r="AU461" s="148" t="s">
        <v>88</v>
      </c>
      <c r="AV461" s="12" t="s">
        <v>88</v>
      </c>
      <c r="AW461" s="12" t="s">
        <v>36</v>
      </c>
      <c r="AX461" s="12" t="s">
        <v>75</v>
      </c>
      <c r="AY461" s="148" t="s">
        <v>149</v>
      </c>
    </row>
    <row r="462" spans="2:65" s="13" customFormat="1" ht="11.25" x14ac:dyDescent="0.2">
      <c r="B462" s="153"/>
      <c r="D462" s="147" t="s">
        <v>161</v>
      </c>
      <c r="E462" s="154" t="s">
        <v>19</v>
      </c>
      <c r="F462" s="155" t="s">
        <v>164</v>
      </c>
      <c r="H462" s="156">
        <v>1</v>
      </c>
      <c r="I462" s="157"/>
      <c r="L462" s="153"/>
      <c r="M462" s="158"/>
      <c r="U462" s="334"/>
      <c r="V462" s="1" t="str">
        <f t="shared" si="5"/>
        <v/>
      </c>
      <c r="AT462" s="154" t="s">
        <v>161</v>
      </c>
      <c r="AU462" s="154" t="s">
        <v>88</v>
      </c>
      <c r="AV462" s="13" t="s">
        <v>157</v>
      </c>
      <c r="AW462" s="13" t="s">
        <v>36</v>
      </c>
      <c r="AX462" s="13" t="s">
        <v>82</v>
      </c>
      <c r="AY462" s="154" t="s">
        <v>149</v>
      </c>
    </row>
    <row r="463" spans="2:65" s="1" customFormat="1" ht="16.5" customHeight="1" x14ac:dyDescent="0.2">
      <c r="B463" s="33"/>
      <c r="C463" s="171" t="s">
        <v>739</v>
      </c>
      <c r="D463" s="171" t="s">
        <v>592</v>
      </c>
      <c r="E463" s="172" t="s">
        <v>740</v>
      </c>
      <c r="F463" s="173" t="s">
        <v>741</v>
      </c>
      <c r="G463" s="174" t="s">
        <v>298</v>
      </c>
      <c r="H463" s="175">
        <v>1</v>
      </c>
      <c r="I463" s="176"/>
      <c r="J463" s="177">
        <f>ROUND(I463*H463,2)</f>
        <v>0</v>
      </c>
      <c r="K463" s="173" t="s">
        <v>19</v>
      </c>
      <c r="L463" s="178"/>
      <c r="M463" s="179" t="s">
        <v>19</v>
      </c>
      <c r="N463" s="180" t="s">
        <v>47</v>
      </c>
      <c r="P463" s="138">
        <f>O463*H463</f>
        <v>0</v>
      </c>
      <c r="Q463" s="138">
        <v>1.0200000000000001E-3</v>
      </c>
      <c r="R463" s="138">
        <f>Q463*H463</f>
        <v>1.0200000000000001E-3</v>
      </c>
      <c r="S463" s="138">
        <v>0</v>
      </c>
      <c r="T463" s="138">
        <f>S463*H463</f>
        <v>0</v>
      </c>
      <c r="U463" s="331" t="s">
        <v>19</v>
      </c>
      <c r="V463" s="1" t="str">
        <f t="shared" si="5"/>
        <v/>
      </c>
      <c r="AR463" s="140" t="s">
        <v>352</v>
      </c>
      <c r="AT463" s="140" t="s">
        <v>592</v>
      </c>
      <c r="AU463" s="140" t="s">
        <v>88</v>
      </c>
      <c r="AY463" s="18" t="s">
        <v>149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88</v>
      </c>
      <c r="BK463" s="141">
        <f>ROUND(I463*H463,2)</f>
        <v>0</v>
      </c>
      <c r="BL463" s="18" t="s">
        <v>250</v>
      </c>
      <c r="BM463" s="140" t="s">
        <v>742</v>
      </c>
    </row>
    <row r="464" spans="2:65" s="1" customFormat="1" ht="24.2" customHeight="1" x14ac:dyDescent="0.2">
      <c r="B464" s="33"/>
      <c r="C464" s="129" t="s">
        <v>743</v>
      </c>
      <c r="D464" s="129" t="s">
        <v>152</v>
      </c>
      <c r="E464" s="130" t="s">
        <v>744</v>
      </c>
      <c r="F464" s="131" t="s">
        <v>745</v>
      </c>
      <c r="G464" s="132" t="s">
        <v>675</v>
      </c>
      <c r="H464" s="181"/>
      <c r="I464" s="134"/>
      <c r="J464" s="135">
        <f>ROUND(I464*H464,2)</f>
        <v>0</v>
      </c>
      <c r="K464" s="131" t="s">
        <v>156</v>
      </c>
      <c r="L464" s="33"/>
      <c r="M464" s="136" t="s">
        <v>19</v>
      </c>
      <c r="N464" s="137" t="s">
        <v>47</v>
      </c>
      <c r="P464" s="138">
        <f>O464*H464</f>
        <v>0</v>
      </c>
      <c r="Q464" s="138">
        <v>0</v>
      </c>
      <c r="R464" s="138">
        <f>Q464*H464</f>
        <v>0</v>
      </c>
      <c r="S464" s="138">
        <v>0</v>
      </c>
      <c r="T464" s="138">
        <f>S464*H464</f>
        <v>0</v>
      </c>
      <c r="U464" s="331" t="s">
        <v>19</v>
      </c>
      <c r="V464" s="1" t="str">
        <f t="shared" si="5"/>
        <v/>
      </c>
      <c r="AR464" s="140" t="s">
        <v>250</v>
      </c>
      <c r="AT464" s="140" t="s">
        <v>152</v>
      </c>
      <c r="AU464" s="140" t="s">
        <v>88</v>
      </c>
      <c r="AY464" s="18" t="s">
        <v>149</v>
      </c>
      <c r="BE464" s="141">
        <f>IF(N464="základní",J464,0)</f>
        <v>0</v>
      </c>
      <c r="BF464" s="141">
        <f>IF(N464="snížená",J464,0)</f>
        <v>0</v>
      </c>
      <c r="BG464" s="141">
        <f>IF(N464="zákl. přenesená",J464,0)</f>
        <v>0</v>
      </c>
      <c r="BH464" s="141">
        <f>IF(N464="sníž. přenesená",J464,0)</f>
        <v>0</v>
      </c>
      <c r="BI464" s="141">
        <f>IF(N464="nulová",J464,0)</f>
        <v>0</v>
      </c>
      <c r="BJ464" s="18" t="s">
        <v>88</v>
      </c>
      <c r="BK464" s="141">
        <f>ROUND(I464*H464,2)</f>
        <v>0</v>
      </c>
      <c r="BL464" s="18" t="s">
        <v>250</v>
      </c>
      <c r="BM464" s="140" t="s">
        <v>746</v>
      </c>
    </row>
    <row r="465" spans="2:65" s="1" customFormat="1" ht="11.25" x14ac:dyDescent="0.2">
      <c r="B465" s="33"/>
      <c r="D465" s="142" t="s">
        <v>159</v>
      </c>
      <c r="F465" s="143" t="s">
        <v>747</v>
      </c>
      <c r="I465" s="144"/>
      <c r="L465" s="33"/>
      <c r="M465" s="145"/>
      <c r="U465" s="332"/>
      <c r="V465" s="1" t="str">
        <f t="shared" si="5"/>
        <v/>
      </c>
      <c r="AT465" s="18" t="s">
        <v>159</v>
      </c>
      <c r="AU465" s="18" t="s">
        <v>88</v>
      </c>
    </row>
    <row r="466" spans="2:65" s="11" customFormat="1" ht="22.9" customHeight="1" x14ac:dyDescent="0.2">
      <c r="B466" s="117"/>
      <c r="D466" s="118" t="s">
        <v>74</v>
      </c>
      <c r="E466" s="127" t="s">
        <v>748</v>
      </c>
      <c r="F466" s="127" t="s">
        <v>749</v>
      </c>
      <c r="I466" s="120"/>
      <c r="J466" s="128">
        <f>BK466</f>
        <v>0</v>
      </c>
      <c r="L466" s="117"/>
      <c r="M466" s="122"/>
      <c r="P466" s="123">
        <f>SUM(P467:P510)</f>
        <v>0</v>
      </c>
      <c r="R466" s="123">
        <f>SUM(R467:R510)</f>
        <v>0.14507735999999999</v>
      </c>
      <c r="T466" s="123">
        <f>SUM(T467:T510)</f>
        <v>0.49652874999999996</v>
      </c>
      <c r="U466" s="330"/>
      <c r="V466" s="1" t="str">
        <f t="shared" si="5"/>
        <v/>
      </c>
      <c r="AR466" s="118" t="s">
        <v>88</v>
      </c>
      <c r="AT466" s="125" t="s">
        <v>74</v>
      </c>
      <c r="AU466" s="125" t="s">
        <v>82</v>
      </c>
      <c r="AY466" s="118" t="s">
        <v>149</v>
      </c>
      <c r="BK466" s="126">
        <f>SUM(BK467:BK510)</f>
        <v>0</v>
      </c>
    </row>
    <row r="467" spans="2:65" s="1" customFormat="1" ht="16.5" customHeight="1" x14ac:dyDescent="0.2">
      <c r="B467" s="33"/>
      <c r="C467" s="129" t="s">
        <v>750</v>
      </c>
      <c r="D467" s="129" t="s">
        <v>152</v>
      </c>
      <c r="E467" s="130" t="s">
        <v>751</v>
      </c>
      <c r="F467" s="131" t="s">
        <v>752</v>
      </c>
      <c r="G467" s="132" t="s">
        <v>288</v>
      </c>
      <c r="H467" s="133">
        <v>11.035</v>
      </c>
      <c r="I467" s="134"/>
      <c r="J467" s="135">
        <f>ROUND(I467*H467,2)</f>
        <v>0</v>
      </c>
      <c r="K467" s="131" t="s">
        <v>156</v>
      </c>
      <c r="L467" s="33"/>
      <c r="M467" s="136" t="s">
        <v>19</v>
      </c>
      <c r="N467" s="137" t="s">
        <v>47</v>
      </c>
      <c r="P467" s="138">
        <f>O467*H467</f>
        <v>0</v>
      </c>
      <c r="Q467" s="138">
        <v>0</v>
      </c>
      <c r="R467" s="138">
        <f>Q467*H467</f>
        <v>0</v>
      </c>
      <c r="S467" s="138">
        <v>3.2499999999999999E-3</v>
      </c>
      <c r="T467" s="138">
        <f>S467*H467</f>
        <v>3.586375E-2</v>
      </c>
      <c r="U467" s="331" t="s">
        <v>19</v>
      </c>
      <c r="V467" s="1" t="str">
        <f t="shared" si="5"/>
        <v/>
      </c>
      <c r="AR467" s="140" t="s">
        <v>250</v>
      </c>
      <c r="AT467" s="140" t="s">
        <v>152</v>
      </c>
      <c r="AU467" s="140" t="s">
        <v>88</v>
      </c>
      <c r="AY467" s="18" t="s">
        <v>149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8" t="s">
        <v>88</v>
      </c>
      <c r="BK467" s="141">
        <f>ROUND(I467*H467,2)</f>
        <v>0</v>
      </c>
      <c r="BL467" s="18" t="s">
        <v>250</v>
      </c>
      <c r="BM467" s="140" t="s">
        <v>753</v>
      </c>
    </row>
    <row r="468" spans="2:65" s="1" customFormat="1" ht="11.25" x14ac:dyDescent="0.2">
      <c r="B468" s="33"/>
      <c r="D468" s="142" t="s">
        <v>159</v>
      </c>
      <c r="F468" s="143" t="s">
        <v>754</v>
      </c>
      <c r="I468" s="144"/>
      <c r="L468" s="33"/>
      <c r="M468" s="145"/>
      <c r="U468" s="332"/>
      <c r="V468" s="1" t="str">
        <f t="shared" si="5"/>
        <v/>
      </c>
      <c r="AT468" s="18" t="s">
        <v>159</v>
      </c>
      <c r="AU468" s="18" t="s">
        <v>88</v>
      </c>
    </row>
    <row r="469" spans="2:65" s="14" customFormat="1" ht="11.25" x14ac:dyDescent="0.2">
      <c r="B469" s="159"/>
      <c r="D469" s="147" t="s">
        <v>161</v>
      </c>
      <c r="E469" s="160" t="s">
        <v>19</v>
      </c>
      <c r="F469" s="161" t="s">
        <v>364</v>
      </c>
      <c r="H469" s="160" t="s">
        <v>19</v>
      </c>
      <c r="I469" s="162"/>
      <c r="L469" s="159"/>
      <c r="M469" s="163"/>
      <c r="U469" s="335"/>
      <c r="V469" s="1" t="str">
        <f t="shared" si="5"/>
        <v/>
      </c>
      <c r="AT469" s="160" t="s">
        <v>161</v>
      </c>
      <c r="AU469" s="160" t="s">
        <v>88</v>
      </c>
      <c r="AV469" s="14" t="s">
        <v>82</v>
      </c>
      <c r="AW469" s="14" t="s">
        <v>36</v>
      </c>
      <c r="AX469" s="14" t="s">
        <v>75</v>
      </c>
      <c r="AY469" s="160" t="s">
        <v>149</v>
      </c>
    </row>
    <row r="470" spans="2:65" s="12" customFormat="1" ht="11.25" x14ac:dyDescent="0.2">
      <c r="B470" s="146"/>
      <c r="D470" s="147" t="s">
        <v>161</v>
      </c>
      <c r="E470" s="148" t="s">
        <v>19</v>
      </c>
      <c r="F470" s="149" t="s">
        <v>755</v>
      </c>
      <c r="H470" s="150">
        <v>11.035</v>
      </c>
      <c r="I470" s="151"/>
      <c r="L470" s="146"/>
      <c r="M470" s="152"/>
      <c r="U470" s="333"/>
      <c r="V470" s="1" t="str">
        <f t="shared" si="5"/>
        <v/>
      </c>
      <c r="AT470" s="148" t="s">
        <v>161</v>
      </c>
      <c r="AU470" s="148" t="s">
        <v>88</v>
      </c>
      <c r="AV470" s="12" t="s">
        <v>88</v>
      </c>
      <c r="AW470" s="12" t="s">
        <v>36</v>
      </c>
      <c r="AX470" s="12" t="s">
        <v>75</v>
      </c>
      <c r="AY470" s="148" t="s">
        <v>149</v>
      </c>
    </row>
    <row r="471" spans="2:65" s="13" customFormat="1" ht="11.25" x14ac:dyDescent="0.2">
      <c r="B471" s="153"/>
      <c r="D471" s="147" t="s">
        <v>161</v>
      </c>
      <c r="E471" s="154" t="s">
        <v>19</v>
      </c>
      <c r="F471" s="155" t="s">
        <v>164</v>
      </c>
      <c r="H471" s="156">
        <v>11.035</v>
      </c>
      <c r="I471" s="157"/>
      <c r="L471" s="153"/>
      <c r="M471" s="158"/>
      <c r="U471" s="334"/>
      <c r="V471" s="1" t="str">
        <f t="shared" si="5"/>
        <v/>
      </c>
      <c r="AT471" s="154" t="s">
        <v>161</v>
      </c>
      <c r="AU471" s="154" t="s">
        <v>88</v>
      </c>
      <c r="AV471" s="13" t="s">
        <v>157</v>
      </c>
      <c r="AW471" s="13" t="s">
        <v>36</v>
      </c>
      <c r="AX471" s="13" t="s">
        <v>82</v>
      </c>
      <c r="AY471" s="154" t="s">
        <v>149</v>
      </c>
    </row>
    <row r="472" spans="2:65" s="1" customFormat="1" ht="16.5" customHeight="1" x14ac:dyDescent="0.2">
      <c r="B472" s="33"/>
      <c r="C472" s="129" t="s">
        <v>756</v>
      </c>
      <c r="D472" s="129" t="s">
        <v>152</v>
      </c>
      <c r="E472" s="130" t="s">
        <v>757</v>
      </c>
      <c r="F472" s="131" t="s">
        <v>758</v>
      </c>
      <c r="G472" s="132" t="s">
        <v>167</v>
      </c>
      <c r="H472" s="133">
        <v>13.05</v>
      </c>
      <c r="I472" s="134"/>
      <c r="J472" s="135">
        <f>ROUND(I472*H472,2)</f>
        <v>0</v>
      </c>
      <c r="K472" s="131" t="s">
        <v>156</v>
      </c>
      <c r="L472" s="33"/>
      <c r="M472" s="136" t="s">
        <v>19</v>
      </c>
      <c r="N472" s="137" t="s">
        <v>47</v>
      </c>
      <c r="P472" s="138">
        <f>O472*H472</f>
        <v>0</v>
      </c>
      <c r="Q472" s="138">
        <v>0</v>
      </c>
      <c r="R472" s="138">
        <f>Q472*H472</f>
        <v>0</v>
      </c>
      <c r="S472" s="138">
        <v>3.5299999999999998E-2</v>
      </c>
      <c r="T472" s="138">
        <f>S472*H472</f>
        <v>0.46066499999999999</v>
      </c>
      <c r="U472" s="331" t="s">
        <v>19</v>
      </c>
      <c r="V472" s="1" t="str">
        <f t="shared" si="5"/>
        <v/>
      </c>
      <c r="AR472" s="140" t="s">
        <v>250</v>
      </c>
      <c r="AT472" s="140" t="s">
        <v>152</v>
      </c>
      <c r="AU472" s="140" t="s">
        <v>88</v>
      </c>
      <c r="AY472" s="18" t="s">
        <v>149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8" t="s">
        <v>88</v>
      </c>
      <c r="BK472" s="141">
        <f>ROUND(I472*H472,2)</f>
        <v>0</v>
      </c>
      <c r="BL472" s="18" t="s">
        <v>250</v>
      </c>
      <c r="BM472" s="140" t="s">
        <v>759</v>
      </c>
    </row>
    <row r="473" spans="2:65" s="1" customFormat="1" ht="11.25" x14ac:dyDescent="0.2">
      <c r="B473" s="33"/>
      <c r="D473" s="142" t="s">
        <v>159</v>
      </c>
      <c r="F473" s="143" t="s">
        <v>760</v>
      </c>
      <c r="I473" s="144"/>
      <c r="L473" s="33"/>
      <c r="M473" s="145"/>
      <c r="U473" s="332"/>
      <c r="V473" s="1" t="str">
        <f t="shared" si="5"/>
        <v/>
      </c>
      <c r="AT473" s="18" t="s">
        <v>159</v>
      </c>
      <c r="AU473" s="18" t="s">
        <v>88</v>
      </c>
    </row>
    <row r="474" spans="2:65" s="14" customFormat="1" ht="11.25" x14ac:dyDescent="0.2">
      <c r="B474" s="159"/>
      <c r="D474" s="147" t="s">
        <v>161</v>
      </c>
      <c r="E474" s="160" t="s">
        <v>19</v>
      </c>
      <c r="F474" s="161" t="s">
        <v>364</v>
      </c>
      <c r="H474" s="160" t="s">
        <v>19</v>
      </c>
      <c r="I474" s="162"/>
      <c r="L474" s="159"/>
      <c r="M474" s="163"/>
      <c r="U474" s="335"/>
      <c r="V474" s="1" t="str">
        <f t="shared" si="5"/>
        <v/>
      </c>
      <c r="AT474" s="160" t="s">
        <v>161</v>
      </c>
      <c r="AU474" s="160" t="s">
        <v>88</v>
      </c>
      <c r="AV474" s="14" t="s">
        <v>82</v>
      </c>
      <c r="AW474" s="14" t="s">
        <v>36</v>
      </c>
      <c r="AX474" s="14" t="s">
        <v>75</v>
      </c>
      <c r="AY474" s="160" t="s">
        <v>149</v>
      </c>
    </row>
    <row r="475" spans="2:65" s="12" customFormat="1" ht="11.25" x14ac:dyDescent="0.2">
      <c r="B475" s="146"/>
      <c r="D475" s="147" t="s">
        <v>161</v>
      </c>
      <c r="E475" s="148" t="s">
        <v>19</v>
      </c>
      <c r="F475" s="149" t="s">
        <v>761</v>
      </c>
      <c r="H475" s="150">
        <v>10</v>
      </c>
      <c r="I475" s="151"/>
      <c r="L475" s="146"/>
      <c r="M475" s="152"/>
      <c r="U475" s="333"/>
      <c r="V475" s="1" t="str">
        <f t="shared" si="5"/>
        <v/>
      </c>
      <c r="AT475" s="148" t="s">
        <v>161</v>
      </c>
      <c r="AU475" s="148" t="s">
        <v>88</v>
      </c>
      <c r="AV475" s="12" t="s">
        <v>88</v>
      </c>
      <c r="AW475" s="12" t="s">
        <v>36</v>
      </c>
      <c r="AX475" s="12" t="s">
        <v>75</v>
      </c>
      <c r="AY475" s="148" t="s">
        <v>149</v>
      </c>
    </row>
    <row r="476" spans="2:65" s="12" customFormat="1" ht="11.25" x14ac:dyDescent="0.2">
      <c r="B476" s="146"/>
      <c r="D476" s="147" t="s">
        <v>161</v>
      </c>
      <c r="E476" s="148" t="s">
        <v>19</v>
      </c>
      <c r="F476" s="149" t="s">
        <v>762</v>
      </c>
      <c r="H476" s="150">
        <v>3.05</v>
      </c>
      <c r="I476" s="151"/>
      <c r="L476" s="146"/>
      <c r="M476" s="152"/>
      <c r="U476" s="333"/>
      <c r="V476" s="1" t="str">
        <f t="shared" si="5"/>
        <v/>
      </c>
      <c r="AT476" s="148" t="s">
        <v>161</v>
      </c>
      <c r="AU476" s="148" t="s">
        <v>88</v>
      </c>
      <c r="AV476" s="12" t="s">
        <v>88</v>
      </c>
      <c r="AW476" s="12" t="s">
        <v>36</v>
      </c>
      <c r="AX476" s="12" t="s">
        <v>75</v>
      </c>
      <c r="AY476" s="148" t="s">
        <v>149</v>
      </c>
    </row>
    <row r="477" spans="2:65" s="13" customFormat="1" ht="11.25" x14ac:dyDescent="0.2">
      <c r="B477" s="153"/>
      <c r="D477" s="147" t="s">
        <v>161</v>
      </c>
      <c r="E477" s="154" t="s">
        <v>19</v>
      </c>
      <c r="F477" s="155" t="s">
        <v>164</v>
      </c>
      <c r="H477" s="156">
        <v>13.05</v>
      </c>
      <c r="I477" s="157"/>
      <c r="L477" s="153"/>
      <c r="M477" s="158"/>
      <c r="U477" s="334"/>
      <c r="V477" s="1" t="str">
        <f t="shared" si="5"/>
        <v/>
      </c>
      <c r="AT477" s="154" t="s">
        <v>161</v>
      </c>
      <c r="AU477" s="154" t="s">
        <v>88</v>
      </c>
      <c r="AV477" s="13" t="s">
        <v>157</v>
      </c>
      <c r="AW477" s="13" t="s">
        <v>36</v>
      </c>
      <c r="AX477" s="13" t="s">
        <v>82</v>
      </c>
      <c r="AY477" s="154" t="s">
        <v>149</v>
      </c>
    </row>
    <row r="478" spans="2:65" s="1" customFormat="1" ht="16.5" customHeight="1" x14ac:dyDescent="0.2">
      <c r="B478" s="33"/>
      <c r="C478" s="129" t="s">
        <v>763</v>
      </c>
      <c r="D478" s="129" t="s">
        <v>152</v>
      </c>
      <c r="E478" s="130" t="s">
        <v>764</v>
      </c>
      <c r="F478" s="131" t="s">
        <v>765</v>
      </c>
      <c r="G478" s="132" t="s">
        <v>167</v>
      </c>
      <c r="H478" s="133">
        <v>3.66</v>
      </c>
      <c r="I478" s="134"/>
      <c r="J478" s="135">
        <f>ROUND(I478*H478,2)</f>
        <v>0</v>
      </c>
      <c r="K478" s="131" t="s">
        <v>156</v>
      </c>
      <c r="L478" s="33"/>
      <c r="M478" s="136" t="s">
        <v>19</v>
      </c>
      <c r="N478" s="137" t="s">
        <v>47</v>
      </c>
      <c r="P478" s="138">
        <f>O478*H478</f>
        <v>0</v>
      </c>
      <c r="Q478" s="138">
        <v>2.9999999999999997E-4</v>
      </c>
      <c r="R478" s="138">
        <f>Q478*H478</f>
        <v>1.098E-3</v>
      </c>
      <c r="S478" s="138">
        <v>0</v>
      </c>
      <c r="T478" s="138">
        <f>S478*H478</f>
        <v>0</v>
      </c>
      <c r="U478" s="331" t="s">
        <v>19</v>
      </c>
      <c r="V478" s="1" t="str">
        <f t="shared" si="5"/>
        <v/>
      </c>
      <c r="AR478" s="140" t="s">
        <v>250</v>
      </c>
      <c r="AT478" s="140" t="s">
        <v>152</v>
      </c>
      <c r="AU478" s="140" t="s">
        <v>88</v>
      </c>
      <c r="AY478" s="18" t="s">
        <v>149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8" t="s">
        <v>88</v>
      </c>
      <c r="BK478" s="141">
        <f>ROUND(I478*H478,2)</f>
        <v>0</v>
      </c>
      <c r="BL478" s="18" t="s">
        <v>250</v>
      </c>
      <c r="BM478" s="140" t="s">
        <v>766</v>
      </c>
    </row>
    <row r="479" spans="2:65" s="1" customFormat="1" ht="11.25" x14ac:dyDescent="0.2">
      <c r="B479" s="33"/>
      <c r="D479" s="142" t="s">
        <v>159</v>
      </c>
      <c r="F479" s="143" t="s">
        <v>767</v>
      </c>
      <c r="I479" s="144"/>
      <c r="L479" s="33"/>
      <c r="M479" s="145"/>
      <c r="U479" s="332"/>
      <c r="V479" s="1" t="str">
        <f t="shared" si="5"/>
        <v/>
      </c>
      <c r="AT479" s="18" t="s">
        <v>159</v>
      </c>
      <c r="AU479" s="18" t="s">
        <v>88</v>
      </c>
    </row>
    <row r="480" spans="2:65" s="1" customFormat="1" ht="24.2" customHeight="1" x14ac:dyDescent="0.2">
      <c r="B480" s="33"/>
      <c r="C480" s="129" t="s">
        <v>768</v>
      </c>
      <c r="D480" s="129" t="s">
        <v>152</v>
      </c>
      <c r="E480" s="130" t="s">
        <v>769</v>
      </c>
      <c r="F480" s="131" t="s">
        <v>770</v>
      </c>
      <c r="G480" s="132" t="s">
        <v>167</v>
      </c>
      <c r="H480" s="133">
        <v>3.66</v>
      </c>
      <c r="I480" s="134"/>
      <c r="J480" s="135">
        <f>ROUND(I480*H480,2)</f>
        <v>0</v>
      </c>
      <c r="K480" s="131" t="s">
        <v>156</v>
      </c>
      <c r="L480" s="33"/>
      <c r="M480" s="136" t="s">
        <v>19</v>
      </c>
      <c r="N480" s="137" t="s">
        <v>47</v>
      </c>
      <c r="P480" s="138">
        <f>O480*H480</f>
        <v>0</v>
      </c>
      <c r="Q480" s="138">
        <v>9.0900000000000009E-3</v>
      </c>
      <c r="R480" s="138">
        <f>Q480*H480</f>
        <v>3.3269400000000005E-2</v>
      </c>
      <c r="S480" s="138">
        <v>0</v>
      </c>
      <c r="T480" s="138">
        <f>S480*H480</f>
        <v>0</v>
      </c>
      <c r="U480" s="331" t="s">
        <v>19</v>
      </c>
      <c r="V480" s="1" t="str">
        <f t="shared" si="5"/>
        <v/>
      </c>
      <c r="AR480" s="140" t="s">
        <v>250</v>
      </c>
      <c r="AT480" s="140" t="s">
        <v>152</v>
      </c>
      <c r="AU480" s="140" t="s">
        <v>88</v>
      </c>
      <c r="AY480" s="18" t="s">
        <v>149</v>
      </c>
      <c r="BE480" s="141">
        <f>IF(N480="základní",J480,0)</f>
        <v>0</v>
      </c>
      <c r="BF480" s="141">
        <f>IF(N480="snížená",J480,0)</f>
        <v>0</v>
      </c>
      <c r="BG480" s="141">
        <f>IF(N480="zákl. přenesená",J480,0)</f>
        <v>0</v>
      </c>
      <c r="BH480" s="141">
        <f>IF(N480="sníž. přenesená",J480,0)</f>
        <v>0</v>
      </c>
      <c r="BI480" s="141">
        <f>IF(N480="nulová",J480,0)</f>
        <v>0</v>
      </c>
      <c r="BJ480" s="18" t="s">
        <v>88</v>
      </c>
      <c r="BK480" s="141">
        <f>ROUND(I480*H480,2)</f>
        <v>0</v>
      </c>
      <c r="BL480" s="18" t="s">
        <v>250</v>
      </c>
      <c r="BM480" s="140" t="s">
        <v>771</v>
      </c>
    </row>
    <row r="481" spans="2:65" s="1" customFormat="1" ht="11.25" x14ac:dyDescent="0.2">
      <c r="B481" s="33"/>
      <c r="D481" s="142" t="s">
        <v>159</v>
      </c>
      <c r="F481" s="143" t="s">
        <v>772</v>
      </c>
      <c r="I481" s="144"/>
      <c r="L481" s="33"/>
      <c r="M481" s="145"/>
      <c r="U481" s="332"/>
      <c r="V481" s="1" t="str">
        <f t="shared" si="5"/>
        <v/>
      </c>
      <c r="AT481" s="18" t="s">
        <v>159</v>
      </c>
      <c r="AU481" s="18" t="s">
        <v>88</v>
      </c>
    </row>
    <row r="482" spans="2:65" s="12" customFormat="1" ht="11.25" x14ac:dyDescent="0.2">
      <c r="B482" s="146"/>
      <c r="D482" s="147" t="s">
        <v>161</v>
      </c>
      <c r="E482" s="148" t="s">
        <v>19</v>
      </c>
      <c r="F482" s="149" t="s">
        <v>284</v>
      </c>
      <c r="H482" s="150">
        <v>0.92</v>
      </c>
      <c r="I482" s="151"/>
      <c r="L482" s="146"/>
      <c r="M482" s="152"/>
      <c r="U482" s="333"/>
      <c r="V482" s="1" t="str">
        <f t="shared" si="5"/>
        <v/>
      </c>
      <c r="AT482" s="148" t="s">
        <v>161</v>
      </c>
      <c r="AU482" s="148" t="s">
        <v>88</v>
      </c>
      <c r="AV482" s="12" t="s">
        <v>88</v>
      </c>
      <c r="AW482" s="12" t="s">
        <v>36</v>
      </c>
      <c r="AX482" s="12" t="s">
        <v>75</v>
      </c>
      <c r="AY482" s="148" t="s">
        <v>149</v>
      </c>
    </row>
    <row r="483" spans="2:65" s="12" customFormat="1" ht="11.25" x14ac:dyDescent="0.2">
      <c r="B483" s="146"/>
      <c r="D483" s="147" t="s">
        <v>161</v>
      </c>
      <c r="E483" s="148" t="s">
        <v>19</v>
      </c>
      <c r="F483" s="149" t="s">
        <v>285</v>
      </c>
      <c r="H483" s="150">
        <v>2.74</v>
      </c>
      <c r="I483" s="151"/>
      <c r="L483" s="146"/>
      <c r="M483" s="152"/>
      <c r="U483" s="333"/>
      <c r="V483" s="1" t="str">
        <f t="shared" si="5"/>
        <v/>
      </c>
      <c r="AT483" s="148" t="s">
        <v>161</v>
      </c>
      <c r="AU483" s="148" t="s">
        <v>88</v>
      </c>
      <c r="AV483" s="12" t="s">
        <v>88</v>
      </c>
      <c r="AW483" s="12" t="s">
        <v>36</v>
      </c>
      <c r="AX483" s="12" t="s">
        <v>75</v>
      </c>
      <c r="AY483" s="148" t="s">
        <v>149</v>
      </c>
    </row>
    <row r="484" spans="2:65" s="13" customFormat="1" ht="11.25" x14ac:dyDescent="0.2">
      <c r="B484" s="153"/>
      <c r="D484" s="147" t="s">
        <v>161</v>
      </c>
      <c r="E484" s="154" t="s">
        <v>19</v>
      </c>
      <c r="F484" s="155" t="s">
        <v>164</v>
      </c>
      <c r="H484" s="156">
        <v>3.66</v>
      </c>
      <c r="I484" s="157"/>
      <c r="L484" s="153"/>
      <c r="M484" s="158"/>
      <c r="U484" s="334"/>
      <c r="V484" s="1" t="str">
        <f t="shared" si="5"/>
        <v/>
      </c>
      <c r="AT484" s="154" t="s">
        <v>161</v>
      </c>
      <c r="AU484" s="154" t="s">
        <v>88</v>
      </c>
      <c r="AV484" s="13" t="s">
        <v>157</v>
      </c>
      <c r="AW484" s="13" t="s">
        <v>36</v>
      </c>
      <c r="AX484" s="13" t="s">
        <v>82</v>
      </c>
      <c r="AY484" s="154" t="s">
        <v>149</v>
      </c>
    </row>
    <row r="485" spans="2:65" s="1" customFormat="1" ht="16.5" customHeight="1" x14ac:dyDescent="0.2">
      <c r="B485" s="33"/>
      <c r="C485" s="171" t="s">
        <v>773</v>
      </c>
      <c r="D485" s="171" t="s">
        <v>592</v>
      </c>
      <c r="E485" s="172" t="s">
        <v>774</v>
      </c>
      <c r="F485" s="173" t="s">
        <v>775</v>
      </c>
      <c r="G485" s="174" t="s">
        <v>167</v>
      </c>
      <c r="H485" s="175">
        <v>4.2089999999999996</v>
      </c>
      <c r="I485" s="176"/>
      <c r="J485" s="177">
        <f>ROUND(I485*H485,2)</f>
        <v>0</v>
      </c>
      <c r="K485" s="173" t="s">
        <v>19</v>
      </c>
      <c r="L485" s="178"/>
      <c r="M485" s="179" t="s">
        <v>19</v>
      </c>
      <c r="N485" s="180" t="s">
        <v>47</v>
      </c>
      <c r="P485" s="138">
        <f>O485*H485</f>
        <v>0</v>
      </c>
      <c r="Q485" s="138">
        <v>2.1999999999999999E-2</v>
      </c>
      <c r="R485" s="138">
        <f>Q485*H485</f>
        <v>9.2597999999999986E-2</v>
      </c>
      <c r="S485" s="138">
        <v>0</v>
      </c>
      <c r="T485" s="138">
        <f>S485*H485</f>
        <v>0</v>
      </c>
      <c r="U485" s="331" t="s">
        <v>19</v>
      </c>
      <c r="V485" s="1" t="str">
        <f t="shared" si="5"/>
        <v/>
      </c>
      <c r="AR485" s="140" t="s">
        <v>352</v>
      </c>
      <c r="AT485" s="140" t="s">
        <v>592</v>
      </c>
      <c r="AU485" s="140" t="s">
        <v>88</v>
      </c>
      <c r="AY485" s="18" t="s">
        <v>149</v>
      </c>
      <c r="BE485" s="141">
        <f>IF(N485="základní",J485,0)</f>
        <v>0</v>
      </c>
      <c r="BF485" s="141">
        <f>IF(N485="snížená",J485,0)</f>
        <v>0</v>
      </c>
      <c r="BG485" s="141">
        <f>IF(N485="zákl. přenesená",J485,0)</f>
        <v>0</v>
      </c>
      <c r="BH485" s="141">
        <f>IF(N485="sníž. přenesená",J485,0)</f>
        <v>0</v>
      </c>
      <c r="BI485" s="141">
        <f>IF(N485="nulová",J485,0)</f>
        <v>0</v>
      </c>
      <c r="BJ485" s="18" t="s">
        <v>88</v>
      </c>
      <c r="BK485" s="141">
        <f>ROUND(I485*H485,2)</f>
        <v>0</v>
      </c>
      <c r="BL485" s="18" t="s">
        <v>250</v>
      </c>
      <c r="BM485" s="140" t="s">
        <v>776</v>
      </c>
    </row>
    <row r="486" spans="2:65" s="12" customFormat="1" ht="11.25" x14ac:dyDescent="0.2">
      <c r="B486" s="146"/>
      <c r="D486" s="147" t="s">
        <v>161</v>
      </c>
      <c r="F486" s="149" t="s">
        <v>777</v>
      </c>
      <c r="H486" s="150">
        <v>4.2089999999999996</v>
      </c>
      <c r="I486" s="151"/>
      <c r="L486" s="146"/>
      <c r="M486" s="152"/>
      <c r="U486" s="333"/>
      <c r="V486" s="1" t="str">
        <f t="shared" si="5"/>
        <v/>
      </c>
      <c r="AT486" s="148" t="s">
        <v>161</v>
      </c>
      <c r="AU486" s="148" t="s">
        <v>88</v>
      </c>
      <c r="AV486" s="12" t="s">
        <v>88</v>
      </c>
      <c r="AW486" s="12" t="s">
        <v>4</v>
      </c>
      <c r="AX486" s="12" t="s">
        <v>82</v>
      </c>
      <c r="AY486" s="148" t="s">
        <v>149</v>
      </c>
    </row>
    <row r="487" spans="2:65" s="1" customFormat="1" ht="24.2" customHeight="1" x14ac:dyDescent="0.2">
      <c r="B487" s="33"/>
      <c r="C487" s="129" t="s">
        <v>778</v>
      </c>
      <c r="D487" s="129" t="s">
        <v>152</v>
      </c>
      <c r="E487" s="130" t="s">
        <v>779</v>
      </c>
      <c r="F487" s="131" t="s">
        <v>780</v>
      </c>
      <c r="G487" s="132" t="s">
        <v>167</v>
      </c>
      <c r="H487" s="133">
        <v>3.66</v>
      </c>
      <c r="I487" s="134"/>
      <c r="J487" s="135">
        <f>ROUND(I487*H487,2)</f>
        <v>0</v>
      </c>
      <c r="K487" s="131" t="s">
        <v>156</v>
      </c>
      <c r="L487" s="33"/>
      <c r="M487" s="136" t="s">
        <v>19</v>
      </c>
      <c r="N487" s="137" t="s">
        <v>47</v>
      </c>
      <c r="P487" s="138">
        <f>O487*H487</f>
        <v>0</v>
      </c>
      <c r="Q487" s="138">
        <v>0</v>
      </c>
      <c r="R487" s="138">
        <f>Q487*H487</f>
        <v>0</v>
      </c>
      <c r="S487" s="138">
        <v>0</v>
      </c>
      <c r="T487" s="138">
        <f>S487*H487</f>
        <v>0</v>
      </c>
      <c r="U487" s="331" t="s">
        <v>19</v>
      </c>
      <c r="V487" s="1" t="str">
        <f t="shared" si="5"/>
        <v/>
      </c>
      <c r="AR487" s="140" t="s">
        <v>250</v>
      </c>
      <c r="AT487" s="140" t="s">
        <v>152</v>
      </c>
      <c r="AU487" s="140" t="s">
        <v>88</v>
      </c>
      <c r="AY487" s="18" t="s">
        <v>149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8" t="s">
        <v>88</v>
      </c>
      <c r="BK487" s="141">
        <f>ROUND(I487*H487,2)</f>
        <v>0</v>
      </c>
      <c r="BL487" s="18" t="s">
        <v>250</v>
      </c>
      <c r="BM487" s="140" t="s">
        <v>781</v>
      </c>
    </row>
    <row r="488" spans="2:65" s="1" customFormat="1" ht="11.25" x14ac:dyDescent="0.2">
      <c r="B488" s="33"/>
      <c r="D488" s="142" t="s">
        <v>159</v>
      </c>
      <c r="F488" s="143" t="s">
        <v>782</v>
      </c>
      <c r="I488" s="144"/>
      <c r="L488" s="33"/>
      <c r="M488" s="145"/>
      <c r="U488" s="332"/>
      <c r="V488" s="1" t="str">
        <f t="shared" ref="V488:V551" si="6">IF(U488="investice",J488,"")</f>
        <v/>
      </c>
      <c r="AT488" s="18" t="s">
        <v>159</v>
      </c>
      <c r="AU488" s="18" t="s">
        <v>88</v>
      </c>
    </row>
    <row r="489" spans="2:65" s="1" customFormat="1" ht="24.2" customHeight="1" x14ac:dyDescent="0.2">
      <c r="B489" s="33"/>
      <c r="C489" s="129" t="s">
        <v>783</v>
      </c>
      <c r="D489" s="129" t="s">
        <v>152</v>
      </c>
      <c r="E489" s="130" t="s">
        <v>784</v>
      </c>
      <c r="F489" s="131" t="s">
        <v>785</v>
      </c>
      <c r="G489" s="132" t="s">
        <v>288</v>
      </c>
      <c r="H489" s="133">
        <v>3.14</v>
      </c>
      <c r="I489" s="134"/>
      <c r="J489" s="135">
        <f>ROUND(I489*H489,2)</f>
        <v>0</v>
      </c>
      <c r="K489" s="131" t="s">
        <v>156</v>
      </c>
      <c r="L489" s="33"/>
      <c r="M489" s="136" t="s">
        <v>19</v>
      </c>
      <c r="N489" s="137" t="s">
        <v>47</v>
      </c>
      <c r="P489" s="138">
        <f>O489*H489</f>
        <v>0</v>
      </c>
      <c r="Q489" s="138">
        <v>5.8E-4</v>
      </c>
      <c r="R489" s="138">
        <f>Q489*H489</f>
        <v>1.8212E-3</v>
      </c>
      <c r="S489" s="138">
        <v>0</v>
      </c>
      <c r="T489" s="138">
        <f>S489*H489</f>
        <v>0</v>
      </c>
      <c r="U489" s="331" t="s">
        <v>19</v>
      </c>
      <c r="V489" s="1" t="str">
        <f t="shared" si="6"/>
        <v/>
      </c>
      <c r="AR489" s="140" t="s">
        <v>250</v>
      </c>
      <c r="AT489" s="140" t="s">
        <v>152</v>
      </c>
      <c r="AU489" s="140" t="s">
        <v>88</v>
      </c>
      <c r="AY489" s="18" t="s">
        <v>149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8" t="s">
        <v>88</v>
      </c>
      <c r="BK489" s="141">
        <f>ROUND(I489*H489,2)</f>
        <v>0</v>
      </c>
      <c r="BL489" s="18" t="s">
        <v>250</v>
      </c>
      <c r="BM489" s="140" t="s">
        <v>786</v>
      </c>
    </row>
    <row r="490" spans="2:65" s="1" customFormat="1" ht="11.25" x14ac:dyDescent="0.2">
      <c r="B490" s="33"/>
      <c r="D490" s="142" t="s">
        <v>159</v>
      </c>
      <c r="F490" s="143" t="s">
        <v>787</v>
      </c>
      <c r="I490" s="144"/>
      <c r="L490" s="33"/>
      <c r="M490" s="145"/>
      <c r="U490" s="332"/>
      <c r="V490" s="1" t="str">
        <f t="shared" si="6"/>
        <v/>
      </c>
      <c r="AT490" s="18" t="s">
        <v>159</v>
      </c>
      <c r="AU490" s="18" t="s">
        <v>88</v>
      </c>
    </row>
    <row r="491" spans="2:65" s="12" customFormat="1" ht="11.25" x14ac:dyDescent="0.2">
      <c r="B491" s="146"/>
      <c r="D491" s="147" t="s">
        <v>161</v>
      </c>
      <c r="E491" s="148" t="s">
        <v>19</v>
      </c>
      <c r="F491" s="149" t="s">
        <v>788</v>
      </c>
      <c r="H491" s="150">
        <v>3.14</v>
      </c>
      <c r="I491" s="151"/>
      <c r="L491" s="146"/>
      <c r="M491" s="152"/>
      <c r="U491" s="333"/>
      <c r="V491" s="1" t="str">
        <f t="shared" si="6"/>
        <v/>
      </c>
      <c r="AT491" s="148" t="s">
        <v>161</v>
      </c>
      <c r="AU491" s="148" t="s">
        <v>88</v>
      </c>
      <c r="AV491" s="12" t="s">
        <v>88</v>
      </c>
      <c r="AW491" s="12" t="s">
        <v>36</v>
      </c>
      <c r="AX491" s="12" t="s">
        <v>75</v>
      </c>
      <c r="AY491" s="148" t="s">
        <v>149</v>
      </c>
    </row>
    <row r="492" spans="2:65" s="13" customFormat="1" ht="11.25" x14ac:dyDescent="0.2">
      <c r="B492" s="153"/>
      <c r="D492" s="147" t="s">
        <v>161</v>
      </c>
      <c r="E492" s="154" t="s">
        <v>19</v>
      </c>
      <c r="F492" s="155" t="s">
        <v>164</v>
      </c>
      <c r="H492" s="156">
        <v>3.14</v>
      </c>
      <c r="I492" s="157"/>
      <c r="L492" s="153"/>
      <c r="M492" s="158"/>
      <c r="U492" s="334"/>
      <c r="V492" s="1" t="str">
        <f t="shared" si="6"/>
        <v/>
      </c>
      <c r="AT492" s="154" t="s">
        <v>161</v>
      </c>
      <c r="AU492" s="154" t="s">
        <v>88</v>
      </c>
      <c r="AV492" s="13" t="s">
        <v>157</v>
      </c>
      <c r="AW492" s="13" t="s">
        <v>36</v>
      </c>
      <c r="AX492" s="13" t="s">
        <v>82</v>
      </c>
      <c r="AY492" s="154" t="s">
        <v>149</v>
      </c>
    </row>
    <row r="493" spans="2:65" s="1" customFormat="1" ht="16.5" customHeight="1" x14ac:dyDescent="0.2">
      <c r="B493" s="33"/>
      <c r="C493" s="171" t="s">
        <v>789</v>
      </c>
      <c r="D493" s="171" t="s">
        <v>592</v>
      </c>
      <c r="E493" s="172" t="s">
        <v>790</v>
      </c>
      <c r="F493" s="173" t="s">
        <v>791</v>
      </c>
      <c r="G493" s="174" t="s">
        <v>288</v>
      </c>
      <c r="H493" s="175">
        <v>3.4540000000000002</v>
      </c>
      <c r="I493" s="176"/>
      <c r="J493" s="177">
        <f>ROUND(I493*H493,2)</f>
        <v>0</v>
      </c>
      <c r="K493" s="173" t="s">
        <v>19</v>
      </c>
      <c r="L493" s="178"/>
      <c r="M493" s="179" t="s">
        <v>19</v>
      </c>
      <c r="N493" s="180" t="s">
        <v>47</v>
      </c>
      <c r="P493" s="138">
        <f>O493*H493</f>
        <v>0</v>
      </c>
      <c r="Q493" s="138">
        <v>2.64E-3</v>
      </c>
      <c r="R493" s="138">
        <f>Q493*H493</f>
        <v>9.1185600000000012E-3</v>
      </c>
      <c r="S493" s="138">
        <v>0</v>
      </c>
      <c r="T493" s="138">
        <f>S493*H493</f>
        <v>0</v>
      </c>
      <c r="U493" s="331" t="s">
        <v>19</v>
      </c>
      <c r="V493" s="1" t="str">
        <f t="shared" si="6"/>
        <v/>
      </c>
      <c r="AR493" s="140" t="s">
        <v>352</v>
      </c>
      <c r="AT493" s="140" t="s">
        <v>592</v>
      </c>
      <c r="AU493" s="140" t="s">
        <v>88</v>
      </c>
      <c r="AY493" s="18" t="s">
        <v>149</v>
      </c>
      <c r="BE493" s="141">
        <f>IF(N493="základní",J493,0)</f>
        <v>0</v>
      </c>
      <c r="BF493" s="141">
        <f>IF(N493="snížená",J493,0)</f>
        <v>0</v>
      </c>
      <c r="BG493" s="141">
        <f>IF(N493="zákl. přenesená",J493,0)</f>
        <v>0</v>
      </c>
      <c r="BH493" s="141">
        <f>IF(N493="sníž. přenesená",J493,0)</f>
        <v>0</v>
      </c>
      <c r="BI493" s="141">
        <f>IF(N493="nulová",J493,0)</f>
        <v>0</v>
      </c>
      <c r="BJ493" s="18" t="s">
        <v>88</v>
      </c>
      <c r="BK493" s="141">
        <f>ROUND(I493*H493,2)</f>
        <v>0</v>
      </c>
      <c r="BL493" s="18" t="s">
        <v>250</v>
      </c>
      <c r="BM493" s="140" t="s">
        <v>792</v>
      </c>
    </row>
    <row r="494" spans="2:65" s="12" customFormat="1" ht="11.25" x14ac:dyDescent="0.2">
      <c r="B494" s="146"/>
      <c r="D494" s="147" t="s">
        <v>161</v>
      </c>
      <c r="F494" s="149" t="s">
        <v>793</v>
      </c>
      <c r="H494" s="150">
        <v>3.4540000000000002</v>
      </c>
      <c r="I494" s="151"/>
      <c r="L494" s="146"/>
      <c r="M494" s="152"/>
      <c r="U494" s="333"/>
      <c r="V494" s="1" t="str">
        <f t="shared" si="6"/>
        <v/>
      </c>
      <c r="AT494" s="148" t="s">
        <v>161</v>
      </c>
      <c r="AU494" s="148" t="s">
        <v>88</v>
      </c>
      <c r="AV494" s="12" t="s">
        <v>88</v>
      </c>
      <c r="AW494" s="12" t="s">
        <v>4</v>
      </c>
      <c r="AX494" s="12" t="s">
        <v>82</v>
      </c>
      <c r="AY494" s="148" t="s">
        <v>149</v>
      </c>
    </row>
    <row r="495" spans="2:65" s="1" customFormat="1" ht="16.5" customHeight="1" x14ac:dyDescent="0.2">
      <c r="B495" s="33"/>
      <c r="C495" s="129" t="s">
        <v>794</v>
      </c>
      <c r="D495" s="129" t="s">
        <v>152</v>
      </c>
      <c r="E495" s="130" t="s">
        <v>795</v>
      </c>
      <c r="F495" s="131" t="s">
        <v>796</v>
      </c>
      <c r="G495" s="132" t="s">
        <v>288</v>
      </c>
      <c r="H495" s="133">
        <v>9.2200000000000006</v>
      </c>
      <c r="I495" s="134"/>
      <c r="J495" s="135">
        <f>ROUND(I495*H495,2)</f>
        <v>0</v>
      </c>
      <c r="K495" s="131" t="s">
        <v>156</v>
      </c>
      <c r="L495" s="33"/>
      <c r="M495" s="136" t="s">
        <v>19</v>
      </c>
      <c r="N495" s="137" t="s">
        <v>47</v>
      </c>
      <c r="P495" s="138">
        <f>O495*H495</f>
        <v>0</v>
      </c>
      <c r="Q495" s="138">
        <v>3.0000000000000001E-5</v>
      </c>
      <c r="R495" s="138">
        <f>Q495*H495</f>
        <v>2.766E-4</v>
      </c>
      <c r="S495" s="138">
        <v>0</v>
      </c>
      <c r="T495" s="138">
        <f>S495*H495</f>
        <v>0</v>
      </c>
      <c r="U495" s="331" t="s">
        <v>19</v>
      </c>
      <c r="V495" s="1" t="str">
        <f t="shared" si="6"/>
        <v/>
      </c>
      <c r="AR495" s="140" t="s">
        <v>250</v>
      </c>
      <c r="AT495" s="140" t="s">
        <v>152</v>
      </c>
      <c r="AU495" s="140" t="s">
        <v>88</v>
      </c>
      <c r="AY495" s="18" t="s">
        <v>149</v>
      </c>
      <c r="BE495" s="141">
        <f>IF(N495="základní",J495,0)</f>
        <v>0</v>
      </c>
      <c r="BF495" s="141">
        <f>IF(N495="snížená",J495,0)</f>
        <v>0</v>
      </c>
      <c r="BG495" s="141">
        <f>IF(N495="zákl. přenesená",J495,0)</f>
        <v>0</v>
      </c>
      <c r="BH495" s="141">
        <f>IF(N495="sníž. přenesená",J495,0)</f>
        <v>0</v>
      </c>
      <c r="BI495" s="141">
        <f>IF(N495="nulová",J495,0)</f>
        <v>0</v>
      </c>
      <c r="BJ495" s="18" t="s">
        <v>88</v>
      </c>
      <c r="BK495" s="141">
        <f>ROUND(I495*H495,2)</f>
        <v>0</v>
      </c>
      <c r="BL495" s="18" t="s">
        <v>250</v>
      </c>
      <c r="BM495" s="140" t="s">
        <v>797</v>
      </c>
    </row>
    <row r="496" spans="2:65" s="1" customFormat="1" ht="11.25" x14ac:dyDescent="0.2">
      <c r="B496" s="33"/>
      <c r="D496" s="142" t="s">
        <v>159</v>
      </c>
      <c r="F496" s="143" t="s">
        <v>798</v>
      </c>
      <c r="I496" s="144"/>
      <c r="L496" s="33"/>
      <c r="M496" s="145"/>
      <c r="U496" s="332"/>
      <c r="V496" s="1" t="str">
        <f t="shared" si="6"/>
        <v/>
      </c>
      <c r="AT496" s="18" t="s">
        <v>159</v>
      </c>
      <c r="AU496" s="18" t="s">
        <v>88</v>
      </c>
    </row>
    <row r="497" spans="2:65" s="12" customFormat="1" ht="11.25" x14ac:dyDescent="0.2">
      <c r="B497" s="146"/>
      <c r="D497" s="147" t="s">
        <v>161</v>
      </c>
      <c r="E497" s="148" t="s">
        <v>19</v>
      </c>
      <c r="F497" s="149" t="s">
        <v>799</v>
      </c>
      <c r="H497" s="150">
        <v>3.14</v>
      </c>
      <c r="I497" s="151"/>
      <c r="L497" s="146"/>
      <c r="M497" s="152"/>
      <c r="U497" s="333"/>
      <c r="V497" s="1" t="str">
        <f t="shared" si="6"/>
        <v/>
      </c>
      <c r="AT497" s="148" t="s">
        <v>161</v>
      </c>
      <c r="AU497" s="148" t="s">
        <v>88</v>
      </c>
      <c r="AV497" s="12" t="s">
        <v>88</v>
      </c>
      <c r="AW497" s="12" t="s">
        <v>36</v>
      </c>
      <c r="AX497" s="12" t="s">
        <v>75</v>
      </c>
      <c r="AY497" s="148" t="s">
        <v>149</v>
      </c>
    </row>
    <row r="498" spans="2:65" s="12" customFormat="1" ht="11.25" x14ac:dyDescent="0.2">
      <c r="B498" s="146"/>
      <c r="D498" s="147" t="s">
        <v>161</v>
      </c>
      <c r="E498" s="148" t="s">
        <v>19</v>
      </c>
      <c r="F498" s="149" t="s">
        <v>800</v>
      </c>
      <c r="H498" s="150">
        <v>6.08</v>
      </c>
      <c r="I498" s="151"/>
      <c r="L498" s="146"/>
      <c r="M498" s="152"/>
      <c r="U498" s="333"/>
      <c r="V498" s="1" t="str">
        <f t="shared" si="6"/>
        <v/>
      </c>
      <c r="AT498" s="148" t="s">
        <v>161</v>
      </c>
      <c r="AU498" s="148" t="s">
        <v>88</v>
      </c>
      <c r="AV498" s="12" t="s">
        <v>88</v>
      </c>
      <c r="AW498" s="12" t="s">
        <v>36</v>
      </c>
      <c r="AX498" s="12" t="s">
        <v>75</v>
      </c>
      <c r="AY498" s="148" t="s">
        <v>149</v>
      </c>
    </row>
    <row r="499" spans="2:65" s="13" customFormat="1" ht="11.25" x14ac:dyDescent="0.2">
      <c r="B499" s="153"/>
      <c r="D499" s="147" t="s">
        <v>161</v>
      </c>
      <c r="E499" s="154" t="s">
        <v>19</v>
      </c>
      <c r="F499" s="155" t="s">
        <v>164</v>
      </c>
      <c r="H499" s="156">
        <v>9.2200000000000006</v>
      </c>
      <c r="I499" s="157"/>
      <c r="L499" s="153"/>
      <c r="M499" s="158"/>
      <c r="U499" s="334"/>
      <c r="V499" s="1" t="str">
        <f t="shared" si="6"/>
        <v/>
      </c>
      <c r="AT499" s="154" t="s">
        <v>161</v>
      </c>
      <c r="AU499" s="154" t="s">
        <v>88</v>
      </c>
      <c r="AV499" s="13" t="s">
        <v>157</v>
      </c>
      <c r="AW499" s="13" t="s">
        <v>36</v>
      </c>
      <c r="AX499" s="13" t="s">
        <v>82</v>
      </c>
      <c r="AY499" s="154" t="s">
        <v>149</v>
      </c>
    </row>
    <row r="500" spans="2:65" s="1" customFormat="1" ht="16.5" customHeight="1" x14ac:dyDescent="0.2">
      <c r="B500" s="33"/>
      <c r="C500" s="129" t="s">
        <v>801</v>
      </c>
      <c r="D500" s="129" t="s">
        <v>152</v>
      </c>
      <c r="E500" s="130" t="s">
        <v>802</v>
      </c>
      <c r="F500" s="131" t="s">
        <v>803</v>
      </c>
      <c r="G500" s="132" t="s">
        <v>167</v>
      </c>
      <c r="H500" s="133">
        <v>2.74</v>
      </c>
      <c r="I500" s="134"/>
      <c r="J500" s="135">
        <f>ROUND(I500*H500,2)</f>
        <v>0</v>
      </c>
      <c r="K500" s="131" t="s">
        <v>156</v>
      </c>
      <c r="L500" s="33"/>
      <c r="M500" s="136" t="s">
        <v>19</v>
      </c>
      <c r="N500" s="137" t="s">
        <v>47</v>
      </c>
      <c r="P500" s="138">
        <f>O500*H500</f>
        <v>0</v>
      </c>
      <c r="Q500" s="138">
        <v>1.5E-3</v>
      </c>
      <c r="R500" s="138">
        <f>Q500*H500</f>
        <v>4.1100000000000008E-3</v>
      </c>
      <c r="S500" s="138">
        <v>0</v>
      </c>
      <c r="T500" s="138">
        <f>S500*H500</f>
        <v>0</v>
      </c>
      <c r="U500" s="331" t="s">
        <v>19</v>
      </c>
      <c r="V500" s="1" t="str">
        <f t="shared" si="6"/>
        <v/>
      </c>
      <c r="AR500" s="140" t="s">
        <v>250</v>
      </c>
      <c r="AT500" s="140" t="s">
        <v>152</v>
      </c>
      <c r="AU500" s="140" t="s">
        <v>88</v>
      </c>
      <c r="AY500" s="18" t="s">
        <v>149</v>
      </c>
      <c r="BE500" s="141">
        <f>IF(N500="základní",J500,0)</f>
        <v>0</v>
      </c>
      <c r="BF500" s="141">
        <f>IF(N500="snížená",J500,0)</f>
        <v>0</v>
      </c>
      <c r="BG500" s="141">
        <f>IF(N500="zákl. přenesená",J500,0)</f>
        <v>0</v>
      </c>
      <c r="BH500" s="141">
        <f>IF(N500="sníž. přenesená",J500,0)</f>
        <v>0</v>
      </c>
      <c r="BI500" s="141">
        <f>IF(N500="nulová",J500,0)</f>
        <v>0</v>
      </c>
      <c r="BJ500" s="18" t="s">
        <v>88</v>
      </c>
      <c r="BK500" s="141">
        <f>ROUND(I500*H500,2)</f>
        <v>0</v>
      </c>
      <c r="BL500" s="18" t="s">
        <v>250</v>
      </c>
      <c r="BM500" s="140" t="s">
        <v>804</v>
      </c>
    </row>
    <row r="501" spans="2:65" s="1" customFormat="1" ht="11.25" x14ac:dyDescent="0.2">
      <c r="B501" s="33"/>
      <c r="D501" s="142" t="s">
        <v>159</v>
      </c>
      <c r="F501" s="143" t="s">
        <v>805</v>
      </c>
      <c r="I501" s="144"/>
      <c r="L501" s="33"/>
      <c r="M501" s="145"/>
      <c r="U501" s="332"/>
      <c r="V501" s="1" t="str">
        <f t="shared" si="6"/>
        <v/>
      </c>
      <c r="AT501" s="18" t="s">
        <v>159</v>
      </c>
      <c r="AU501" s="18" t="s">
        <v>88</v>
      </c>
    </row>
    <row r="502" spans="2:65" s="1" customFormat="1" ht="19.5" x14ac:dyDescent="0.2">
      <c r="B502" s="33"/>
      <c r="D502" s="147" t="s">
        <v>220</v>
      </c>
      <c r="F502" s="164" t="s">
        <v>806</v>
      </c>
      <c r="I502" s="144"/>
      <c r="L502" s="33"/>
      <c r="M502" s="145"/>
      <c r="U502" s="332"/>
      <c r="V502" s="1" t="str">
        <f t="shared" si="6"/>
        <v/>
      </c>
      <c r="AT502" s="18" t="s">
        <v>220</v>
      </c>
      <c r="AU502" s="18" t="s">
        <v>88</v>
      </c>
    </row>
    <row r="503" spans="2:65" s="12" customFormat="1" ht="11.25" x14ac:dyDescent="0.2">
      <c r="B503" s="146"/>
      <c r="D503" s="147" t="s">
        <v>161</v>
      </c>
      <c r="E503" s="148" t="s">
        <v>19</v>
      </c>
      <c r="F503" s="149" t="s">
        <v>285</v>
      </c>
      <c r="H503" s="150">
        <v>2.74</v>
      </c>
      <c r="I503" s="151"/>
      <c r="L503" s="146"/>
      <c r="M503" s="152"/>
      <c r="U503" s="333"/>
      <c r="V503" s="1" t="str">
        <f t="shared" si="6"/>
        <v/>
      </c>
      <c r="AT503" s="148" t="s">
        <v>161</v>
      </c>
      <c r="AU503" s="148" t="s">
        <v>88</v>
      </c>
      <c r="AV503" s="12" t="s">
        <v>88</v>
      </c>
      <c r="AW503" s="12" t="s">
        <v>36</v>
      </c>
      <c r="AX503" s="12" t="s">
        <v>75</v>
      </c>
      <c r="AY503" s="148" t="s">
        <v>149</v>
      </c>
    </row>
    <row r="504" spans="2:65" s="13" customFormat="1" ht="11.25" x14ac:dyDescent="0.2">
      <c r="B504" s="153"/>
      <c r="D504" s="147" t="s">
        <v>161</v>
      </c>
      <c r="E504" s="154" t="s">
        <v>19</v>
      </c>
      <c r="F504" s="155" t="s">
        <v>164</v>
      </c>
      <c r="H504" s="156">
        <v>2.74</v>
      </c>
      <c r="I504" s="157"/>
      <c r="L504" s="153"/>
      <c r="M504" s="158"/>
      <c r="U504" s="334"/>
      <c r="V504" s="1" t="str">
        <f t="shared" si="6"/>
        <v/>
      </c>
      <c r="AT504" s="154" t="s">
        <v>161</v>
      </c>
      <c r="AU504" s="154" t="s">
        <v>88</v>
      </c>
      <c r="AV504" s="13" t="s">
        <v>157</v>
      </c>
      <c r="AW504" s="13" t="s">
        <v>36</v>
      </c>
      <c r="AX504" s="13" t="s">
        <v>82</v>
      </c>
      <c r="AY504" s="154" t="s">
        <v>149</v>
      </c>
    </row>
    <row r="505" spans="2:65" s="1" customFormat="1" ht="16.5" customHeight="1" x14ac:dyDescent="0.2">
      <c r="B505" s="33"/>
      <c r="C505" s="129" t="s">
        <v>807</v>
      </c>
      <c r="D505" s="129" t="s">
        <v>152</v>
      </c>
      <c r="E505" s="130" t="s">
        <v>808</v>
      </c>
      <c r="F505" s="131" t="s">
        <v>809</v>
      </c>
      <c r="G505" s="132" t="s">
        <v>298</v>
      </c>
      <c r="H505" s="133">
        <v>4</v>
      </c>
      <c r="I505" s="134"/>
      <c r="J505" s="135">
        <f>ROUND(I505*H505,2)</f>
        <v>0</v>
      </c>
      <c r="K505" s="131" t="s">
        <v>156</v>
      </c>
      <c r="L505" s="33"/>
      <c r="M505" s="136" t="s">
        <v>19</v>
      </c>
      <c r="N505" s="137" t="s">
        <v>47</v>
      </c>
      <c r="P505" s="138">
        <f>O505*H505</f>
        <v>0</v>
      </c>
      <c r="Q505" s="138">
        <v>2.1000000000000001E-4</v>
      </c>
      <c r="R505" s="138">
        <f>Q505*H505</f>
        <v>8.4000000000000003E-4</v>
      </c>
      <c r="S505" s="138">
        <v>0</v>
      </c>
      <c r="T505" s="138">
        <f>S505*H505</f>
        <v>0</v>
      </c>
      <c r="U505" s="331" t="s">
        <v>19</v>
      </c>
      <c r="V505" s="1" t="str">
        <f t="shared" si="6"/>
        <v/>
      </c>
      <c r="AR505" s="140" t="s">
        <v>250</v>
      </c>
      <c r="AT505" s="140" t="s">
        <v>152</v>
      </c>
      <c r="AU505" s="140" t="s">
        <v>88</v>
      </c>
      <c r="AY505" s="18" t="s">
        <v>149</v>
      </c>
      <c r="BE505" s="141">
        <f>IF(N505="základní",J505,0)</f>
        <v>0</v>
      </c>
      <c r="BF505" s="141">
        <f>IF(N505="snížená",J505,0)</f>
        <v>0</v>
      </c>
      <c r="BG505" s="141">
        <f>IF(N505="zákl. přenesená",J505,0)</f>
        <v>0</v>
      </c>
      <c r="BH505" s="141">
        <f>IF(N505="sníž. přenesená",J505,0)</f>
        <v>0</v>
      </c>
      <c r="BI505" s="141">
        <f>IF(N505="nulová",J505,0)</f>
        <v>0</v>
      </c>
      <c r="BJ505" s="18" t="s">
        <v>88</v>
      </c>
      <c r="BK505" s="141">
        <f>ROUND(I505*H505,2)</f>
        <v>0</v>
      </c>
      <c r="BL505" s="18" t="s">
        <v>250</v>
      </c>
      <c r="BM505" s="140" t="s">
        <v>810</v>
      </c>
    </row>
    <row r="506" spans="2:65" s="1" customFormat="1" ht="11.25" x14ac:dyDescent="0.2">
      <c r="B506" s="33"/>
      <c r="D506" s="142" t="s">
        <v>159</v>
      </c>
      <c r="F506" s="143" t="s">
        <v>811</v>
      </c>
      <c r="I506" s="144"/>
      <c r="L506" s="33"/>
      <c r="M506" s="145"/>
      <c r="U506" s="332"/>
      <c r="V506" s="1" t="str">
        <f t="shared" si="6"/>
        <v/>
      </c>
      <c r="AT506" s="18" t="s">
        <v>159</v>
      </c>
      <c r="AU506" s="18" t="s">
        <v>88</v>
      </c>
    </row>
    <row r="507" spans="2:65" s="1" customFormat="1" ht="16.5" customHeight="1" x14ac:dyDescent="0.2">
      <c r="B507" s="33"/>
      <c r="C507" s="129" t="s">
        <v>812</v>
      </c>
      <c r="D507" s="129" t="s">
        <v>152</v>
      </c>
      <c r="E507" s="130" t="s">
        <v>813</v>
      </c>
      <c r="F507" s="131" t="s">
        <v>814</v>
      </c>
      <c r="G507" s="132" t="s">
        <v>288</v>
      </c>
      <c r="H507" s="133">
        <v>6.08</v>
      </c>
      <c r="I507" s="134"/>
      <c r="J507" s="135">
        <f>ROUND(I507*H507,2)</f>
        <v>0</v>
      </c>
      <c r="K507" s="131" t="s">
        <v>156</v>
      </c>
      <c r="L507" s="33"/>
      <c r="M507" s="136" t="s">
        <v>19</v>
      </c>
      <c r="N507" s="137" t="s">
        <v>47</v>
      </c>
      <c r="P507" s="138">
        <f>O507*H507</f>
        <v>0</v>
      </c>
      <c r="Q507" s="138">
        <v>3.2000000000000003E-4</v>
      </c>
      <c r="R507" s="138">
        <f>Q507*H507</f>
        <v>1.9456000000000002E-3</v>
      </c>
      <c r="S507" s="138">
        <v>0</v>
      </c>
      <c r="T507" s="138">
        <f>S507*H507</f>
        <v>0</v>
      </c>
      <c r="U507" s="331" t="s">
        <v>19</v>
      </c>
      <c r="V507" s="1" t="str">
        <f t="shared" si="6"/>
        <v/>
      </c>
      <c r="AR507" s="140" t="s">
        <v>250</v>
      </c>
      <c r="AT507" s="140" t="s">
        <v>152</v>
      </c>
      <c r="AU507" s="140" t="s">
        <v>88</v>
      </c>
      <c r="AY507" s="18" t="s">
        <v>149</v>
      </c>
      <c r="BE507" s="141">
        <f>IF(N507="základní",J507,0)</f>
        <v>0</v>
      </c>
      <c r="BF507" s="141">
        <f>IF(N507="snížená",J507,0)</f>
        <v>0</v>
      </c>
      <c r="BG507" s="141">
        <f>IF(N507="zákl. přenesená",J507,0)</f>
        <v>0</v>
      </c>
      <c r="BH507" s="141">
        <f>IF(N507="sníž. přenesená",J507,0)</f>
        <v>0</v>
      </c>
      <c r="BI507" s="141">
        <f>IF(N507="nulová",J507,0)</f>
        <v>0</v>
      </c>
      <c r="BJ507" s="18" t="s">
        <v>88</v>
      </c>
      <c r="BK507" s="141">
        <f>ROUND(I507*H507,2)</f>
        <v>0</v>
      </c>
      <c r="BL507" s="18" t="s">
        <v>250</v>
      </c>
      <c r="BM507" s="140" t="s">
        <v>815</v>
      </c>
    </row>
    <row r="508" spans="2:65" s="1" customFormat="1" ht="11.25" x14ac:dyDescent="0.2">
      <c r="B508" s="33"/>
      <c r="D508" s="142" t="s">
        <v>159</v>
      </c>
      <c r="F508" s="143" t="s">
        <v>816</v>
      </c>
      <c r="I508" s="144"/>
      <c r="L508" s="33"/>
      <c r="M508" s="145"/>
      <c r="U508" s="332"/>
      <c r="V508" s="1" t="str">
        <f t="shared" si="6"/>
        <v/>
      </c>
      <c r="AT508" s="18" t="s">
        <v>159</v>
      </c>
      <c r="AU508" s="18" t="s">
        <v>88</v>
      </c>
    </row>
    <row r="509" spans="2:65" s="1" customFormat="1" ht="24.2" customHeight="1" x14ac:dyDescent="0.2">
      <c r="B509" s="33"/>
      <c r="C509" s="129" t="s">
        <v>817</v>
      </c>
      <c r="D509" s="129" t="s">
        <v>152</v>
      </c>
      <c r="E509" s="130" t="s">
        <v>818</v>
      </c>
      <c r="F509" s="131" t="s">
        <v>819</v>
      </c>
      <c r="G509" s="132" t="s">
        <v>675</v>
      </c>
      <c r="H509" s="181"/>
      <c r="I509" s="134"/>
      <c r="J509" s="135">
        <f>ROUND(I509*H509,2)</f>
        <v>0</v>
      </c>
      <c r="K509" s="131" t="s">
        <v>156</v>
      </c>
      <c r="L509" s="33"/>
      <c r="M509" s="136" t="s">
        <v>19</v>
      </c>
      <c r="N509" s="137" t="s">
        <v>47</v>
      </c>
      <c r="P509" s="138">
        <f>O509*H509</f>
        <v>0</v>
      </c>
      <c r="Q509" s="138">
        <v>0</v>
      </c>
      <c r="R509" s="138">
        <f>Q509*H509</f>
        <v>0</v>
      </c>
      <c r="S509" s="138">
        <v>0</v>
      </c>
      <c r="T509" s="138">
        <f>S509*H509</f>
        <v>0</v>
      </c>
      <c r="U509" s="331" t="s">
        <v>19</v>
      </c>
      <c r="V509" s="1" t="str">
        <f t="shared" si="6"/>
        <v/>
      </c>
      <c r="AR509" s="140" t="s">
        <v>250</v>
      </c>
      <c r="AT509" s="140" t="s">
        <v>152</v>
      </c>
      <c r="AU509" s="140" t="s">
        <v>88</v>
      </c>
      <c r="AY509" s="18" t="s">
        <v>149</v>
      </c>
      <c r="BE509" s="141">
        <f>IF(N509="základní",J509,0)</f>
        <v>0</v>
      </c>
      <c r="BF509" s="141">
        <f>IF(N509="snížená",J509,0)</f>
        <v>0</v>
      </c>
      <c r="BG509" s="141">
        <f>IF(N509="zákl. přenesená",J509,0)</f>
        <v>0</v>
      </c>
      <c r="BH509" s="141">
        <f>IF(N509="sníž. přenesená",J509,0)</f>
        <v>0</v>
      </c>
      <c r="BI509" s="141">
        <f>IF(N509="nulová",J509,0)</f>
        <v>0</v>
      </c>
      <c r="BJ509" s="18" t="s">
        <v>88</v>
      </c>
      <c r="BK509" s="141">
        <f>ROUND(I509*H509,2)</f>
        <v>0</v>
      </c>
      <c r="BL509" s="18" t="s">
        <v>250</v>
      </c>
      <c r="BM509" s="140" t="s">
        <v>820</v>
      </c>
    </row>
    <row r="510" spans="2:65" s="1" customFormat="1" ht="11.25" x14ac:dyDescent="0.2">
      <c r="B510" s="33"/>
      <c r="D510" s="142" t="s">
        <v>159</v>
      </c>
      <c r="F510" s="143" t="s">
        <v>821</v>
      </c>
      <c r="I510" s="144"/>
      <c r="L510" s="33"/>
      <c r="M510" s="145"/>
      <c r="U510" s="332"/>
      <c r="V510" s="1" t="str">
        <f t="shared" si="6"/>
        <v/>
      </c>
      <c r="AT510" s="18" t="s">
        <v>159</v>
      </c>
      <c r="AU510" s="18" t="s">
        <v>88</v>
      </c>
    </row>
    <row r="511" spans="2:65" s="11" customFormat="1" ht="22.9" customHeight="1" x14ac:dyDescent="0.2">
      <c r="B511" s="117"/>
      <c r="D511" s="118" t="s">
        <v>74</v>
      </c>
      <c r="E511" s="127" t="s">
        <v>822</v>
      </c>
      <c r="F511" s="127" t="s">
        <v>823</v>
      </c>
      <c r="I511" s="120"/>
      <c r="J511" s="128">
        <f>BK511</f>
        <v>0</v>
      </c>
      <c r="L511" s="117"/>
      <c r="M511" s="122"/>
      <c r="P511" s="123">
        <f>SUM(P512:P555)</f>
        <v>0</v>
      </c>
      <c r="R511" s="123">
        <f>SUM(R512:R555)</f>
        <v>0.188806</v>
      </c>
      <c r="T511" s="123">
        <f>SUM(T512:T555)</f>
        <v>0.4</v>
      </c>
      <c r="U511" s="330"/>
      <c r="V511" s="1" t="str">
        <f t="shared" si="6"/>
        <v/>
      </c>
      <c r="AR511" s="118" t="s">
        <v>88</v>
      </c>
      <c r="AT511" s="125" t="s">
        <v>74</v>
      </c>
      <c r="AU511" s="125" t="s">
        <v>82</v>
      </c>
      <c r="AY511" s="118" t="s">
        <v>149</v>
      </c>
      <c r="BK511" s="126">
        <f>SUM(BK512:BK555)</f>
        <v>0</v>
      </c>
    </row>
    <row r="512" spans="2:65" s="1" customFormat="1" ht="16.5" customHeight="1" x14ac:dyDescent="0.2">
      <c r="B512" s="33"/>
      <c r="C512" s="129" t="s">
        <v>824</v>
      </c>
      <c r="D512" s="129" t="s">
        <v>152</v>
      </c>
      <c r="E512" s="130" t="s">
        <v>825</v>
      </c>
      <c r="F512" s="131" t="s">
        <v>826</v>
      </c>
      <c r="G512" s="132" t="s">
        <v>167</v>
      </c>
      <c r="H512" s="133">
        <v>16</v>
      </c>
      <c r="I512" s="134"/>
      <c r="J512" s="135">
        <f>ROUND(I512*H512,2)</f>
        <v>0</v>
      </c>
      <c r="K512" s="131" t="s">
        <v>156</v>
      </c>
      <c r="L512" s="33"/>
      <c r="M512" s="136" t="s">
        <v>19</v>
      </c>
      <c r="N512" s="137" t="s">
        <v>47</v>
      </c>
      <c r="P512" s="138">
        <f>O512*H512</f>
        <v>0</v>
      </c>
      <c r="Q512" s="138">
        <v>0</v>
      </c>
      <c r="R512" s="138">
        <f>Q512*H512</f>
        <v>0</v>
      </c>
      <c r="S512" s="138">
        <v>2.5000000000000001E-2</v>
      </c>
      <c r="T512" s="138">
        <f>S512*H512</f>
        <v>0.4</v>
      </c>
      <c r="U512" s="331" t="s">
        <v>19</v>
      </c>
      <c r="V512" s="1" t="str">
        <f t="shared" si="6"/>
        <v/>
      </c>
      <c r="AR512" s="140" t="s">
        <v>250</v>
      </c>
      <c r="AT512" s="140" t="s">
        <v>152</v>
      </c>
      <c r="AU512" s="140" t="s">
        <v>88</v>
      </c>
      <c r="AY512" s="18" t="s">
        <v>149</v>
      </c>
      <c r="BE512" s="141">
        <f>IF(N512="základní",J512,0)</f>
        <v>0</v>
      </c>
      <c r="BF512" s="141">
        <f>IF(N512="snížená",J512,0)</f>
        <v>0</v>
      </c>
      <c r="BG512" s="141">
        <f>IF(N512="zákl. přenesená",J512,0)</f>
        <v>0</v>
      </c>
      <c r="BH512" s="141">
        <f>IF(N512="sníž. přenesená",J512,0)</f>
        <v>0</v>
      </c>
      <c r="BI512" s="141">
        <f>IF(N512="nulová",J512,0)</f>
        <v>0</v>
      </c>
      <c r="BJ512" s="18" t="s">
        <v>88</v>
      </c>
      <c r="BK512" s="141">
        <f>ROUND(I512*H512,2)</f>
        <v>0</v>
      </c>
      <c r="BL512" s="18" t="s">
        <v>250</v>
      </c>
      <c r="BM512" s="140" t="s">
        <v>827</v>
      </c>
    </row>
    <row r="513" spans="2:65" s="1" customFormat="1" ht="11.25" x14ac:dyDescent="0.2">
      <c r="B513" s="33"/>
      <c r="D513" s="142" t="s">
        <v>159</v>
      </c>
      <c r="F513" s="143" t="s">
        <v>828</v>
      </c>
      <c r="I513" s="144"/>
      <c r="L513" s="33"/>
      <c r="M513" s="145"/>
      <c r="U513" s="332"/>
      <c r="V513" s="1" t="str">
        <f t="shared" si="6"/>
        <v/>
      </c>
      <c r="AT513" s="18" t="s">
        <v>159</v>
      </c>
      <c r="AU513" s="18" t="s">
        <v>88</v>
      </c>
    </row>
    <row r="514" spans="2:65" s="14" customFormat="1" ht="11.25" x14ac:dyDescent="0.2">
      <c r="B514" s="159"/>
      <c r="D514" s="147" t="s">
        <v>161</v>
      </c>
      <c r="E514" s="160" t="s">
        <v>19</v>
      </c>
      <c r="F514" s="161" t="s">
        <v>364</v>
      </c>
      <c r="H514" s="160" t="s">
        <v>19</v>
      </c>
      <c r="I514" s="162"/>
      <c r="L514" s="159"/>
      <c r="M514" s="163"/>
      <c r="U514" s="335"/>
      <c r="V514" s="1" t="str">
        <f t="shared" si="6"/>
        <v/>
      </c>
      <c r="AT514" s="160" t="s">
        <v>161</v>
      </c>
      <c r="AU514" s="160" t="s">
        <v>88</v>
      </c>
      <c r="AV514" s="14" t="s">
        <v>82</v>
      </c>
      <c r="AW514" s="14" t="s">
        <v>36</v>
      </c>
      <c r="AX514" s="14" t="s">
        <v>75</v>
      </c>
      <c r="AY514" s="160" t="s">
        <v>149</v>
      </c>
    </row>
    <row r="515" spans="2:65" s="12" customFormat="1" ht="11.25" x14ac:dyDescent="0.2">
      <c r="B515" s="146"/>
      <c r="D515" s="147" t="s">
        <v>161</v>
      </c>
      <c r="E515" s="148" t="s">
        <v>19</v>
      </c>
      <c r="F515" s="149" t="s">
        <v>829</v>
      </c>
      <c r="H515" s="150">
        <v>16</v>
      </c>
      <c r="I515" s="151"/>
      <c r="L515" s="146"/>
      <c r="M515" s="152"/>
      <c r="U515" s="333"/>
      <c r="V515" s="1" t="str">
        <f t="shared" si="6"/>
        <v/>
      </c>
      <c r="AT515" s="148" t="s">
        <v>161</v>
      </c>
      <c r="AU515" s="148" t="s">
        <v>88</v>
      </c>
      <c r="AV515" s="12" t="s">
        <v>88</v>
      </c>
      <c r="AW515" s="12" t="s">
        <v>36</v>
      </c>
      <c r="AX515" s="12" t="s">
        <v>75</v>
      </c>
      <c r="AY515" s="148" t="s">
        <v>149</v>
      </c>
    </row>
    <row r="516" spans="2:65" s="13" customFormat="1" ht="11.25" x14ac:dyDescent="0.2">
      <c r="B516" s="153"/>
      <c r="D516" s="147" t="s">
        <v>161</v>
      </c>
      <c r="E516" s="154" t="s">
        <v>19</v>
      </c>
      <c r="F516" s="155" t="s">
        <v>164</v>
      </c>
      <c r="H516" s="156">
        <v>16</v>
      </c>
      <c r="I516" s="157"/>
      <c r="L516" s="153"/>
      <c r="M516" s="158"/>
      <c r="U516" s="334"/>
      <c r="V516" s="1" t="str">
        <f t="shared" si="6"/>
        <v/>
      </c>
      <c r="AT516" s="154" t="s">
        <v>161</v>
      </c>
      <c r="AU516" s="154" t="s">
        <v>88</v>
      </c>
      <c r="AV516" s="13" t="s">
        <v>157</v>
      </c>
      <c r="AW516" s="13" t="s">
        <v>36</v>
      </c>
      <c r="AX516" s="13" t="s">
        <v>82</v>
      </c>
      <c r="AY516" s="154" t="s">
        <v>149</v>
      </c>
    </row>
    <row r="517" spans="2:65" s="1" customFormat="1" ht="24.2" customHeight="1" x14ac:dyDescent="0.2">
      <c r="B517" s="33"/>
      <c r="C517" s="129" t="s">
        <v>830</v>
      </c>
      <c r="D517" s="129" t="s">
        <v>152</v>
      </c>
      <c r="E517" s="130" t="s">
        <v>831</v>
      </c>
      <c r="F517" s="131" t="s">
        <v>832</v>
      </c>
      <c r="G517" s="132" t="s">
        <v>167</v>
      </c>
      <c r="H517" s="133">
        <v>16</v>
      </c>
      <c r="I517" s="134"/>
      <c r="J517" s="135">
        <f>ROUND(I517*H517,2)</f>
        <v>0</v>
      </c>
      <c r="K517" s="131" t="s">
        <v>156</v>
      </c>
      <c r="L517" s="33"/>
      <c r="M517" s="136" t="s">
        <v>19</v>
      </c>
      <c r="N517" s="137" t="s">
        <v>47</v>
      </c>
      <c r="P517" s="138">
        <f>O517*H517</f>
        <v>0</v>
      </c>
      <c r="Q517" s="138">
        <v>0</v>
      </c>
      <c r="R517" s="138">
        <f>Q517*H517</f>
        <v>0</v>
      </c>
      <c r="S517" s="138">
        <v>0</v>
      </c>
      <c r="T517" s="138">
        <f>S517*H517</f>
        <v>0</v>
      </c>
      <c r="U517" s="331" t="s">
        <v>19</v>
      </c>
      <c r="V517" s="1" t="str">
        <f t="shared" si="6"/>
        <v/>
      </c>
      <c r="AR517" s="140" t="s">
        <v>250</v>
      </c>
      <c r="AT517" s="140" t="s">
        <v>152</v>
      </c>
      <c r="AU517" s="140" t="s">
        <v>88</v>
      </c>
      <c r="AY517" s="18" t="s">
        <v>149</v>
      </c>
      <c r="BE517" s="141">
        <f>IF(N517="základní",J517,0)</f>
        <v>0</v>
      </c>
      <c r="BF517" s="141">
        <f>IF(N517="snížená",J517,0)</f>
        <v>0</v>
      </c>
      <c r="BG517" s="141">
        <f>IF(N517="zákl. přenesená",J517,0)</f>
        <v>0</v>
      </c>
      <c r="BH517" s="141">
        <f>IF(N517="sníž. přenesená",J517,0)</f>
        <v>0</v>
      </c>
      <c r="BI517" s="141">
        <f>IF(N517="nulová",J517,0)</f>
        <v>0</v>
      </c>
      <c r="BJ517" s="18" t="s">
        <v>88</v>
      </c>
      <c r="BK517" s="141">
        <f>ROUND(I517*H517,2)</f>
        <v>0</v>
      </c>
      <c r="BL517" s="18" t="s">
        <v>250</v>
      </c>
      <c r="BM517" s="140" t="s">
        <v>833</v>
      </c>
    </row>
    <row r="518" spans="2:65" s="1" customFormat="1" ht="11.25" x14ac:dyDescent="0.2">
      <c r="B518" s="33"/>
      <c r="D518" s="142" t="s">
        <v>159</v>
      </c>
      <c r="F518" s="143" t="s">
        <v>834</v>
      </c>
      <c r="I518" s="144"/>
      <c r="L518" s="33"/>
      <c r="M518" s="145"/>
      <c r="U518" s="332"/>
      <c r="V518" s="1" t="str">
        <f t="shared" si="6"/>
        <v/>
      </c>
      <c r="AT518" s="18" t="s">
        <v>159</v>
      </c>
      <c r="AU518" s="18" t="s">
        <v>88</v>
      </c>
    </row>
    <row r="519" spans="2:65" s="1" customFormat="1" ht="19.5" x14ac:dyDescent="0.2">
      <c r="B519" s="33"/>
      <c r="D519" s="147" t="s">
        <v>220</v>
      </c>
      <c r="F519" s="164" t="s">
        <v>835</v>
      </c>
      <c r="I519" s="144"/>
      <c r="L519" s="33"/>
      <c r="M519" s="145"/>
      <c r="U519" s="332"/>
      <c r="V519" s="1" t="str">
        <f t="shared" si="6"/>
        <v/>
      </c>
      <c r="AT519" s="18" t="s">
        <v>220</v>
      </c>
      <c r="AU519" s="18" t="s">
        <v>88</v>
      </c>
    </row>
    <row r="520" spans="2:65" s="14" customFormat="1" ht="11.25" x14ac:dyDescent="0.2">
      <c r="B520" s="159"/>
      <c r="D520" s="147" t="s">
        <v>161</v>
      </c>
      <c r="E520" s="160" t="s">
        <v>19</v>
      </c>
      <c r="F520" s="161" t="s">
        <v>364</v>
      </c>
      <c r="H520" s="160" t="s">
        <v>19</v>
      </c>
      <c r="I520" s="162"/>
      <c r="L520" s="159"/>
      <c r="M520" s="163"/>
      <c r="U520" s="335"/>
      <c r="V520" s="1" t="str">
        <f t="shared" si="6"/>
        <v/>
      </c>
      <c r="AT520" s="160" t="s">
        <v>161</v>
      </c>
      <c r="AU520" s="160" t="s">
        <v>88</v>
      </c>
      <c r="AV520" s="14" t="s">
        <v>82</v>
      </c>
      <c r="AW520" s="14" t="s">
        <v>36</v>
      </c>
      <c r="AX520" s="14" t="s">
        <v>75</v>
      </c>
      <c r="AY520" s="160" t="s">
        <v>149</v>
      </c>
    </row>
    <row r="521" spans="2:65" s="12" customFormat="1" ht="11.25" x14ac:dyDescent="0.2">
      <c r="B521" s="146"/>
      <c r="D521" s="147" t="s">
        <v>161</v>
      </c>
      <c r="E521" s="148" t="s">
        <v>19</v>
      </c>
      <c r="F521" s="149" t="s">
        <v>829</v>
      </c>
      <c r="H521" s="150">
        <v>16</v>
      </c>
      <c r="I521" s="151"/>
      <c r="L521" s="146"/>
      <c r="M521" s="152"/>
      <c r="U521" s="333"/>
      <c r="V521" s="1" t="str">
        <f t="shared" si="6"/>
        <v/>
      </c>
      <c r="AT521" s="148" t="s">
        <v>161</v>
      </c>
      <c r="AU521" s="148" t="s">
        <v>88</v>
      </c>
      <c r="AV521" s="12" t="s">
        <v>88</v>
      </c>
      <c r="AW521" s="12" t="s">
        <v>36</v>
      </c>
      <c r="AX521" s="12" t="s">
        <v>75</v>
      </c>
      <c r="AY521" s="148" t="s">
        <v>149</v>
      </c>
    </row>
    <row r="522" spans="2:65" s="13" customFormat="1" ht="11.25" x14ac:dyDescent="0.2">
      <c r="B522" s="153"/>
      <c r="D522" s="147" t="s">
        <v>161</v>
      </c>
      <c r="E522" s="154" t="s">
        <v>19</v>
      </c>
      <c r="F522" s="155" t="s">
        <v>164</v>
      </c>
      <c r="H522" s="156">
        <v>16</v>
      </c>
      <c r="I522" s="157"/>
      <c r="L522" s="153"/>
      <c r="M522" s="158"/>
      <c r="U522" s="334"/>
      <c r="V522" s="1" t="str">
        <f t="shared" si="6"/>
        <v/>
      </c>
      <c r="AT522" s="154" t="s">
        <v>161</v>
      </c>
      <c r="AU522" s="154" t="s">
        <v>88</v>
      </c>
      <c r="AV522" s="13" t="s">
        <v>157</v>
      </c>
      <c r="AW522" s="13" t="s">
        <v>36</v>
      </c>
      <c r="AX522" s="13" t="s">
        <v>82</v>
      </c>
      <c r="AY522" s="154" t="s">
        <v>149</v>
      </c>
    </row>
    <row r="523" spans="2:65" s="1" customFormat="1" ht="24.2" customHeight="1" x14ac:dyDescent="0.2">
      <c r="B523" s="33"/>
      <c r="C523" s="129" t="s">
        <v>836</v>
      </c>
      <c r="D523" s="129" t="s">
        <v>152</v>
      </c>
      <c r="E523" s="130" t="s">
        <v>837</v>
      </c>
      <c r="F523" s="131" t="s">
        <v>838</v>
      </c>
      <c r="G523" s="132" t="s">
        <v>167</v>
      </c>
      <c r="H523" s="133">
        <v>24.86</v>
      </c>
      <c r="I523" s="134"/>
      <c r="J523" s="135">
        <f>ROUND(I523*H523,2)</f>
        <v>0</v>
      </c>
      <c r="K523" s="131" t="s">
        <v>156</v>
      </c>
      <c r="L523" s="33"/>
      <c r="M523" s="136" t="s">
        <v>19</v>
      </c>
      <c r="N523" s="137" t="s">
        <v>47</v>
      </c>
      <c r="P523" s="138">
        <f>O523*H523</f>
        <v>0</v>
      </c>
      <c r="Q523" s="138">
        <v>0</v>
      </c>
      <c r="R523" s="138">
        <f>Q523*H523</f>
        <v>0</v>
      </c>
      <c r="S523" s="138">
        <v>0</v>
      </c>
      <c r="T523" s="138">
        <f>S523*H523</f>
        <v>0</v>
      </c>
      <c r="U523" s="331" t="s">
        <v>19</v>
      </c>
      <c r="V523" s="1" t="str">
        <f t="shared" si="6"/>
        <v/>
      </c>
      <c r="AR523" s="140" t="s">
        <v>250</v>
      </c>
      <c r="AT523" s="140" t="s">
        <v>152</v>
      </c>
      <c r="AU523" s="140" t="s">
        <v>88</v>
      </c>
      <c r="AY523" s="18" t="s">
        <v>149</v>
      </c>
      <c r="BE523" s="141">
        <f>IF(N523="základní",J523,0)</f>
        <v>0</v>
      </c>
      <c r="BF523" s="141">
        <f>IF(N523="snížená",J523,0)</f>
        <v>0</v>
      </c>
      <c r="BG523" s="141">
        <f>IF(N523="zákl. přenesená",J523,0)</f>
        <v>0</v>
      </c>
      <c r="BH523" s="141">
        <f>IF(N523="sníž. přenesená",J523,0)</f>
        <v>0</v>
      </c>
      <c r="BI523" s="141">
        <f>IF(N523="nulová",J523,0)</f>
        <v>0</v>
      </c>
      <c r="BJ523" s="18" t="s">
        <v>88</v>
      </c>
      <c r="BK523" s="141">
        <f>ROUND(I523*H523,2)</f>
        <v>0</v>
      </c>
      <c r="BL523" s="18" t="s">
        <v>250</v>
      </c>
      <c r="BM523" s="140" t="s">
        <v>839</v>
      </c>
    </row>
    <row r="524" spans="2:65" s="1" customFormat="1" ht="11.25" x14ac:dyDescent="0.2">
      <c r="B524" s="33"/>
      <c r="D524" s="142" t="s">
        <v>159</v>
      </c>
      <c r="F524" s="143" t="s">
        <v>840</v>
      </c>
      <c r="I524" s="144"/>
      <c r="L524" s="33"/>
      <c r="M524" s="145"/>
      <c r="U524" s="332"/>
      <c r="V524" s="1" t="str">
        <f t="shared" si="6"/>
        <v/>
      </c>
      <c r="AT524" s="18" t="s">
        <v>159</v>
      </c>
      <c r="AU524" s="18" t="s">
        <v>88</v>
      </c>
    </row>
    <row r="525" spans="2:65" s="14" customFormat="1" ht="11.25" x14ac:dyDescent="0.2">
      <c r="B525" s="159"/>
      <c r="D525" s="147" t="s">
        <v>161</v>
      </c>
      <c r="E525" s="160" t="s">
        <v>19</v>
      </c>
      <c r="F525" s="161" t="s">
        <v>280</v>
      </c>
      <c r="H525" s="160" t="s">
        <v>19</v>
      </c>
      <c r="I525" s="162"/>
      <c r="L525" s="159"/>
      <c r="M525" s="163"/>
      <c r="U525" s="335"/>
      <c r="V525" s="1" t="str">
        <f t="shared" si="6"/>
        <v/>
      </c>
      <c r="AT525" s="160" t="s">
        <v>161</v>
      </c>
      <c r="AU525" s="160" t="s">
        <v>88</v>
      </c>
      <c r="AV525" s="14" t="s">
        <v>82</v>
      </c>
      <c r="AW525" s="14" t="s">
        <v>36</v>
      </c>
      <c r="AX525" s="14" t="s">
        <v>75</v>
      </c>
      <c r="AY525" s="160" t="s">
        <v>149</v>
      </c>
    </row>
    <row r="526" spans="2:65" s="12" customFormat="1" ht="11.25" x14ac:dyDescent="0.2">
      <c r="B526" s="146"/>
      <c r="D526" s="147" t="s">
        <v>161</v>
      </c>
      <c r="E526" s="148" t="s">
        <v>19</v>
      </c>
      <c r="F526" s="149" t="s">
        <v>281</v>
      </c>
      <c r="H526" s="150">
        <v>21.1</v>
      </c>
      <c r="I526" s="151"/>
      <c r="L526" s="146"/>
      <c r="M526" s="152"/>
      <c r="U526" s="333"/>
      <c r="V526" s="1" t="str">
        <f t="shared" si="6"/>
        <v/>
      </c>
      <c r="AT526" s="148" t="s">
        <v>161</v>
      </c>
      <c r="AU526" s="148" t="s">
        <v>88</v>
      </c>
      <c r="AV526" s="12" t="s">
        <v>88</v>
      </c>
      <c r="AW526" s="12" t="s">
        <v>36</v>
      </c>
      <c r="AX526" s="12" t="s">
        <v>75</v>
      </c>
      <c r="AY526" s="148" t="s">
        <v>149</v>
      </c>
    </row>
    <row r="527" spans="2:65" s="12" customFormat="1" ht="11.25" x14ac:dyDescent="0.2">
      <c r="B527" s="146"/>
      <c r="D527" s="147" t="s">
        <v>161</v>
      </c>
      <c r="E527" s="148" t="s">
        <v>19</v>
      </c>
      <c r="F527" s="149" t="s">
        <v>282</v>
      </c>
      <c r="H527" s="150">
        <v>3.76</v>
      </c>
      <c r="I527" s="151"/>
      <c r="L527" s="146"/>
      <c r="M527" s="152"/>
      <c r="U527" s="333"/>
      <c r="V527" s="1" t="str">
        <f t="shared" si="6"/>
        <v/>
      </c>
      <c r="AT527" s="148" t="s">
        <v>161</v>
      </c>
      <c r="AU527" s="148" t="s">
        <v>88</v>
      </c>
      <c r="AV527" s="12" t="s">
        <v>88</v>
      </c>
      <c r="AW527" s="12" t="s">
        <v>36</v>
      </c>
      <c r="AX527" s="12" t="s">
        <v>75</v>
      </c>
      <c r="AY527" s="148" t="s">
        <v>149</v>
      </c>
    </row>
    <row r="528" spans="2:65" s="13" customFormat="1" ht="11.25" x14ac:dyDescent="0.2">
      <c r="B528" s="153"/>
      <c r="D528" s="147" t="s">
        <v>161</v>
      </c>
      <c r="E528" s="154" t="s">
        <v>19</v>
      </c>
      <c r="F528" s="155" t="s">
        <v>164</v>
      </c>
      <c r="H528" s="156">
        <v>24.86</v>
      </c>
      <c r="I528" s="157"/>
      <c r="L528" s="153"/>
      <c r="M528" s="158"/>
      <c r="U528" s="334"/>
      <c r="V528" s="1" t="str">
        <f t="shared" si="6"/>
        <v/>
      </c>
      <c r="AT528" s="154" t="s">
        <v>161</v>
      </c>
      <c r="AU528" s="154" t="s">
        <v>88</v>
      </c>
      <c r="AV528" s="13" t="s">
        <v>157</v>
      </c>
      <c r="AW528" s="13" t="s">
        <v>36</v>
      </c>
      <c r="AX528" s="13" t="s">
        <v>82</v>
      </c>
      <c r="AY528" s="154" t="s">
        <v>149</v>
      </c>
    </row>
    <row r="529" spans="2:65" s="1" customFormat="1" ht="16.5" customHeight="1" x14ac:dyDescent="0.2">
      <c r="B529" s="33"/>
      <c r="C529" s="171" t="s">
        <v>841</v>
      </c>
      <c r="D529" s="171" t="s">
        <v>592</v>
      </c>
      <c r="E529" s="172" t="s">
        <v>842</v>
      </c>
      <c r="F529" s="173" t="s">
        <v>843</v>
      </c>
      <c r="G529" s="174" t="s">
        <v>167</v>
      </c>
      <c r="H529" s="175">
        <v>26.849</v>
      </c>
      <c r="I529" s="176"/>
      <c r="J529" s="177">
        <f>ROUND(I529*H529,2)</f>
        <v>0</v>
      </c>
      <c r="K529" s="173" t="s">
        <v>156</v>
      </c>
      <c r="L529" s="178"/>
      <c r="M529" s="179" t="s">
        <v>19</v>
      </c>
      <c r="N529" s="180" t="s">
        <v>47</v>
      </c>
      <c r="P529" s="138">
        <f>O529*H529</f>
        <v>0</v>
      </c>
      <c r="Q529" s="138">
        <v>6.4000000000000003E-3</v>
      </c>
      <c r="R529" s="138">
        <f>Q529*H529</f>
        <v>0.1718336</v>
      </c>
      <c r="S529" s="138">
        <v>0</v>
      </c>
      <c r="T529" s="138">
        <f>S529*H529</f>
        <v>0</v>
      </c>
      <c r="U529" s="331" t="s">
        <v>19</v>
      </c>
      <c r="V529" s="1" t="str">
        <f t="shared" si="6"/>
        <v/>
      </c>
      <c r="AR529" s="140" t="s">
        <v>352</v>
      </c>
      <c r="AT529" s="140" t="s">
        <v>592</v>
      </c>
      <c r="AU529" s="140" t="s">
        <v>88</v>
      </c>
      <c r="AY529" s="18" t="s">
        <v>149</v>
      </c>
      <c r="BE529" s="141">
        <f>IF(N529="základní",J529,0)</f>
        <v>0</v>
      </c>
      <c r="BF529" s="141">
        <f>IF(N529="snížená",J529,0)</f>
        <v>0</v>
      </c>
      <c r="BG529" s="141">
        <f>IF(N529="zákl. přenesená",J529,0)</f>
        <v>0</v>
      </c>
      <c r="BH529" s="141">
        <f>IF(N529="sníž. přenesená",J529,0)</f>
        <v>0</v>
      </c>
      <c r="BI529" s="141">
        <f>IF(N529="nulová",J529,0)</f>
        <v>0</v>
      </c>
      <c r="BJ529" s="18" t="s">
        <v>88</v>
      </c>
      <c r="BK529" s="141">
        <f>ROUND(I529*H529,2)</f>
        <v>0</v>
      </c>
      <c r="BL529" s="18" t="s">
        <v>250</v>
      </c>
      <c r="BM529" s="140" t="s">
        <v>844</v>
      </c>
    </row>
    <row r="530" spans="2:65" s="1" customFormat="1" ht="19.5" x14ac:dyDescent="0.2">
      <c r="B530" s="33"/>
      <c r="D530" s="147" t="s">
        <v>220</v>
      </c>
      <c r="F530" s="164" t="s">
        <v>845</v>
      </c>
      <c r="I530" s="144"/>
      <c r="L530" s="33"/>
      <c r="M530" s="145"/>
      <c r="U530" s="332"/>
      <c r="V530" s="1" t="str">
        <f t="shared" si="6"/>
        <v/>
      </c>
      <c r="AT530" s="18" t="s">
        <v>220</v>
      </c>
      <c r="AU530" s="18" t="s">
        <v>88</v>
      </c>
    </row>
    <row r="531" spans="2:65" s="12" customFormat="1" ht="11.25" x14ac:dyDescent="0.2">
      <c r="B531" s="146"/>
      <c r="D531" s="147" t="s">
        <v>161</v>
      </c>
      <c r="F531" s="149" t="s">
        <v>846</v>
      </c>
      <c r="H531" s="150">
        <v>26.849</v>
      </c>
      <c r="I531" s="151"/>
      <c r="L531" s="146"/>
      <c r="M531" s="152"/>
      <c r="U531" s="333"/>
      <c r="V531" s="1" t="str">
        <f t="shared" si="6"/>
        <v/>
      </c>
      <c r="AT531" s="148" t="s">
        <v>161</v>
      </c>
      <c r="AU531" s="148" t="s">
        <v>88</v>
      </c>
      <c r="AV531" s="12" t="s">
        <v>88</v>
      </c>
      <c r="AW531" s="12" t="s">
        <v>4</v>
      </c>
      <c r="AX531" s="12" t="s">
        <v>82</v>
      </c>
      <c r="AY531" s="148" t="s">
        <v>149</v>
      </c>
    </row>
    <row r="532" spans="2:65" s="1" customFormat="1" ht="16.5" customHeight="1" x14ac:dyDescent="0.2">
      <c r="B532" s="33"/>
      <c r="C532" s="129" t="s">
        <v>847</v>
      </c>
      <c r="D532" s="129" t="s">
        <v>152</v>
      </c>
      <c r="E532" s="130" t="s">
        <v>848</v>
      </c>
      <c r="F532" s="131" t="s">
        <v>849</v>
      </c>
      <c r="G532" s="132" t="s">
        <v>167</v>
      </c>
      <c r="H532" s="133">
        <v>24.86</v>
      </c>
      <c r="I532" s="134"/>
      <c r="J532" s="135">
        <f>ROUND(I532*H532,2)</f>
        <v>0</v>
      </c>
      <c r="K532" s="131" t="s">
        <v>156</v>
      </c>
      <c r="L532" s="33"/>
      <c r="M532" s="136" t="s">
        <v>19</v>
      </c>
      <c r="N532" s="137" t="s">
        <v>47</v>
      </c>
      <c r="P532" s="138">
        <f>O532*H532</f>
        <v>0</v>
      </c>
      <c r="Q532" s="138">
        <v>0</v>
      </c>
      <c r="R532" s="138">
        <f>Q532*H532</f>
        <v>0</v>
      </c>
      <c r="S532" s="138">
        <v>0</v>
      </c>
      <c r="T532" s="138">
        <f>S532*H532</f>
        <v>0</v>
      </c>
      <c r="U532" s="331" t="s">
        <v>19</v>
      </c>
      <c r="V532" s="1" t="str">
        <f t="shared" si="6"/>
        <v/>
      </c>
      <c r="AR532" s="140" t="s">
        <v>250</v>
      </c>
      <c r="AT532" s="140" t="s">
        <v>152</v>
      </c>
      <c r="AU532" s="140" t="s">
        <v>88</v>
      </c>
      <c r="AY532" s="18" t="s">
        <v>149</v>
      </c>
      <c r="BE532" s="141">
        <f>IF(N532="základní",J532,0)</f>
        <v>0</v>
      </c>
      <c r="BF532" s="141">
        <f>IF(N532="snížená",J532,0)</f>
        <v>0</v>
      </c>
      <c r="BG532" s="141">
        <f>IF(N532="zákl. přenesená",J532,0)</f>
        <v>0</v>
      </c>
      <c r="BH532" s="141">
        <f>IF(N532="sníž. přenesená",J532,0)</f>
        <v>0</v>
      </c>
      <c r="BI532" s="141">
        <f>IF(N532="nulová",J532,0)</f>
        <v>0</v>
      </c>
      <c r="BJ532" s="18" t="s">
        <v>88</v>
      </c>
      <c r="BK532" s="141">
        <f>ROUND(I532*H532,2)</f>
        <v>0</v>
      </c>
      <c r="BL532" s="18" t="s">
        <v>250</v>
      </c>
      <c r="BM532" s="140" t="s">
        <v>850</v>
      </c>
    </row>
    <row r="533" spans="2:65" s="1" customFormat="1" ht="11.25" x14ac:dyDescent="0.2">
      <c r="B533" s="33"/>
      <c r="D533" s="142" t="s">
        <v>159</v>
      </c>
      <c r="F533" s="143" t="s">
        <v>851</v>
      </c>
      <c r="I533" s="144"/>
      <c r="L533" s="33"/>
      <c r="M533" s="145"/>
      <c r="U533" s="332"/>
      <c r="V533" s="1" t="str">
        <f t="shared" si="6"/>
        <v/>
      </c>
      <c r="AT533" s="18" t="s">
        <v>159</v>
      </c>
      <c r="AU533" s="18" t="s">
        <v>88</v>
      </c>
    </row>
    <row r="534" spans="2:65" s="14" customFormat="1" ht="11.25" x14ac:dyDescent="0.2">
      <c r="B534" s="159"/>
      <c r="D534" s="147" t="s">
        <v>161</v>
      </c>
      <c r="E534" s="160" t="s">
        <v>19</v>
      </c>
      <c r="F534" s="161" t="s">
        <v>280</v>
      </c>
      <c r="H534" s="160" t="s">
        <v>19</v>
      </c>
      <c r="I534" s="162"/>
      <c r="L534" s="159"/>
      <c r="M534" s="163"/>
      <c r="U534" s="335"/>
      <c r="V534" s="1" t="str">
        <f t="shared" si="6"/>
        <v/>
      </c>
      <c r="AT534" s="160" t="s">
        <v>161</v>
      </c>
      <c r="AU534" s="160" t="s">
        <v>88</v>
      </c>
      <c r="AV534" s="14" t="s">
        <v>82</v>
      </c>
      <c r="AW534" s="14" t="s">
        <v>36</v>
      </c>
      <c r="AX534" s="14" t="s">
        <v>75</v>
      </c>
      <c r="AY534" s="160" t="s">
        <v>149</v>
      </c>
    </row>
    <row r="535" spans="2:65" s="12" customFormat="1" ht="11.25" x14ac:dyDescent="0.2">
      <c r="B535" s="146"/>
      <c r="D535" s="147" t="s">
        <v>161</v>
      </c>
      <c r="E535" s="148" t="s">
        <v>19</v>
      </c>
      <c r="F535" s="149" t="s">
        <v>281</v>
      </c>
      <c r="H535" s="150">
        <v>21.1</v>
      </c>
      <c r="I535" s="151"/>
      <c r="L535" s="146"/>
      <c r="M535" s="152"/>
      <c r="U535" s="333"/>
      <c r="V535" s="1" t="str">
        <f t="shared" si="6"/>
        <v/>
      </c>
      <c r="AT535" s="148" t="s">
        <v>161</v>
      </c>
      <c r="AU535" s="148" t="s">
        <v>88</v>
      </c>
      <c r="AV535" s="12" t="s">
        <v>88</v>
      </c>
      <c r="AW535" s="12" t="s">
        <v>36</v>
      </c>
      <c r="AX535" s="12" t="s">
        <v>75</v>
      </c>
      <c r="AY535" s="148" t="s">
        <v>149</v>
      </c>
    </row>
    <row r="536" spans="2:65" s="12" customFormat="1" ht="11.25" x14ac:dyDescent="0.2">
      <c r="B536" s="146"/>
      <c r="D536" s="147" t="s">
        <v>161</v>
      </c>
      <c r="E536" s="148" t="s">
        <v>19</v>
      </c>
      <c r="F536" s="149" t="s">
        <v>282</v>
      </c>
      <c r="H536" s="150">
        <v>3.76</v>
      </c>
      <c r="I536" s="151"/>
      <c r="L536" s="146"/>
      <c r="M536" s="152"/>
      <c r="U536" s="333"/>
      <c r="V536" s="1" t="str">
        <f t="shared" si="6"/>
        <v/>
      </c>
      <c r="AT536" s="148" t="s">
        <v>161</v>
      </c>
      <c r="AU536" s="148" t="s">
        <v>88</v>
      </c>
      <c r="AV536" s="12" t="s">
        <v>88</v>
      </c>
      <c r="AW536" s="12" t="s">
        <v>36</v>
      </c>
      <c r="AX536" s="12" t="s">
        <v>75</v>
      </c>
      <c r="AY536" s="148" t="s">
        <v>149</v>
      </c>
    </row>
    <row r="537" spans="2:65" s="13" customFormat="1" ht="11.25" x14ac:dyDescent="0.2">
      <c r="B537" s="153"/>
      <c r="D537" s="147" t="s">
        <v>161</v>
      </c>
      <c r="E537" s="154" t="s">
        <v>19</v>
      </c>
      <c r="F537" s="155" t="s">
        <v>164</v>
      </c>
      <c r="H537" s="156">
        <v>24.86</v>
      </c>
      <c r="I537" s="157"/>
      <c r="L537" s="153"/>
      <c r="M537" s="158"/>
      <c r="U537" s="334"/>
      <c r="V537" s="1" t="str">
        <f t="shared" si="6"/>
        <v/>
      </c>
      <c r="AT537" s="154" t="s">
        <v>161</v>
      </c>
      <c r="AU537" s="154" t="s">
        <v>88</v>
      </c>
      <c r="AV537" s="13" t="s">
        <v>157</v>
      </c>
      <c r="AW537" s="13" t="s">
        <v>36</v>
      </c>
      <c r="AX537" s="13" t="s">
        <v>82</v>
      </c>
      <c r="AY537" s="154" t="s">
        <v>149</v>
      </c>
    </row>
    <row r="538" spans="2:65" s="1" customFormat="1" ht="16.5" customHeight="1" x14ac:dyDescent="0.2">
      <c r="B538" s="33"/>
      <c r="C538" s="171" t="s">
        <v>852</v>
      </c>
      <c r="D538" s="171" t="s">
        <v>592</v>
      </c>
      <c r="E538" s="172" t="s">
        <v>853</v>
      </c>
      <c r="F538" s="173" t="s">
        <v>854</v>
      </c>
      <c r="G538" s="174" t="s">
        <v>167</v>
      </c>
      <c r="H538" s="175">
        <v>26.849</v>
      </c>
      <c r="I538" s="176"/>
      <c r="J538" s="177">
        <f>ROUND(I538*H538,2)</f>
        <v>0</v>
      </c>
      <c r="K538" s="173" t="s">
        <v>156</v>
      </c>
      <c r="L538" s="178"/>
      <c r="M538" s="179" t="s">
        <v>19</v>
      </c>
      <c r="N538" s="180" t="s">
        <v>47</v>
      </c>
      <c r="P538" s="138">
        <f>O538*H538</f>
        <v>0</v>
      </c>
      <c r="Q538" s="138">
        <v>4.0000000000000002E-4</v>
      </c>
      <c r="R538" s="138">
        <f>Q538*H538</f>
        <v>1.07396E-2</v>
      </c>
      <c r="S538" s="138">
        <v>0</v>
      </c>
      <c r="T538" s="138">
        <f>S538*H538</f>
        <v>0</v>
      </c>
      <c r="U538" s="331" t="s">
        <v>19</v>
      </c>
      <c r="V538" s="1" t="str">
        <f t="shared" si="6"/>
        <v/>
      </c>
      <c r="AR538" s="140" t="s">
        <v>352</v>
      </c>
      <c r="AT538" s="140" t="s">
        <v>592</v>
      </c>
      <c r="AU538" s="140" t="s">
        <v>88</v>
      </c>
      <c r="AY538" s="18" t="s">
        <v>149</v>
      </c>
      <c r="BE538" s="141">
        <f>IF(N538="základní",J538,0)</f>
        <v>0</v>
      </c>
      <c r="BF538" s="141">
        <f>IF(N538="snížená",J538,0)</f>
        <v>0</v>
      </c>
      <c r="BG538" s="141">
        <f>IF(N538="zákl. přenesená",J538,0)</f>
        <v>0</v>
      </c>
      <c r="BH538" s="141">
        <f>IF(N538="sníž. přenesená",J538,0)</f>
        <v>0</v>
      </c>
      <c r="BI538" s="141">
        <f>IF(N538="nulová",J538,0)</f>
        <v>0</v>
      </c>
      <c r="BJ538" s="18" t="s">
        <v>88</v>
      </c>
      <c r="BK538" s="141">
        <f>ROUND(I538*H538,2)</f>
        <v>0</v>
      </c>
      <c r="BL538" s="18" t="s">
        <v>250</v>
      </c>
      <c r="BM538" s="140" t="s">
        <v>855</v>
      </c>
    </row>
    <row r="539" spans="2:65" s="12" customFormat="1" ht="11.25" x14ac:dyDescent="0.2">
      <c r="B539" s="146"/>
      <c r="D539" s="147" t="s">
        <v>161</v>
      </c>
      <c r="F539" s="149" t="s">
        <v>846</v>
      </c>
      <c r="H539" s="150">
        <v>26.849</v>
      </c>
      <c r="I539" s="151"/>
      <c r="L539" s="146"/>
      <c r="M539" s="152"/>
      <c r="U539" s="333"/>
      <c r="V539" s="1" t="str">
        <f t="shared" si="6"/>
        <v/>
      </c>
      <c r="AT539" s="148" t="s">
        <v>161</v>
      </c>
      <c r="AU539" s="148" t="s">
        <v>88</v>
      </c>
      <c r="AV539" s="12" t="s">
        <v>88</v>
      </c>
      <c r="AW539" s="12" t="s">
        <v>4</v>
      </c>
      <c r="AX539" s="12" t="s">
        <v>82</v>
      </c>
      <c r="AY539" s="148" t="s">
        <v>149</v>
      </c>
    </row>
    <row r="540" spans="2:65" s="1" customFormat="1" ht="16.5" customHeight="1" x14ac:dyDescent="0.2">
      <c r="B540" s="33"/>
      <c r="C540" s="129" t="s">
        <v>856</v>
      </c>
      <c r="D540" s="129" t="s">
        <v>152</v>
      </c>
      <c r="E540" s="130" t="s">
        <v>857</v>
      </c>
      <c r="F540" s="131" t="s">
        <v>858</v>
      </c>
      <c r="G540" s="132" t="s">
        <v>288</v>
      </c>
      <c r="H540" s="133">
        <v>24.7</v>
      </c>
      <c r="I540" s="134"/>
      <c r="J540" s="135">
        <f>ROUND(I540*H540,2)</f>
        <v>0</v>
      </c>
      <c r="K540" s="131" t="s">
        <v>156</v>
      </c>
      <c r="L540" s="33"/>
      <c r="M540" s="136" t="s">
        <v>19</v>
      </c>
      <c r="N540" s="137" t="s">
        <v>47</v>
      </c>
      <c r="P540" s="138">
        <f>O540*H540</f>
        <v>0</v>
      </c>
      <c r="Q540" s="138">
        <v>0</v>
      </c>
      <c r="R540" s="138">
        <f>Q540*H540</f>
        <v>0</v>
      </c>
      <c r="S540" s="138">
        <v>0</v>
      </c>
      <c r="T540" s="138">
        <f>S540*H540</f>
        <v>0</v>
      </c>
      <c r="U540" s="331" t="s">
        <v>19</v>
      </c>
      <c r="V540" s="1" t="str">
        <f t="shared" si="6"/>
        <v/>
      </c>
      <c r="AR540" s="140" t="s">
        <v>250</v>
      </c>
      <c r="AT540" s="140" t="s">
        <v>152</v>
      </c>
      <c r="AU540" s="140" t="s">
        <v>88</v>
      </c>
      <c r="AY540" s="18" t="s">
        <v>149</v>
      </c>
      <c r="BE540" s="141">
        <f>IF(N540="základní",J540,0)</f>
        <v>0</v>
      </c>
      <c r="BF540" s="141">
        <f>IF(N540="snížená",J540,0)</f>
        <v>0</v>
      </c>
      <c r="BG540" s="141">
        <f>IF(N540="zákl. přenesená",J540,0)</f>
        <v>0</v>
      </c>
      <c r="BH540" s="141">
        <f>IF(N540="sníž. přenesená",J540,0)</f>
        <v>0</v>
      </c>
      <c r="BI540" s="141">
        <f>IF(N540="nulová",J540,0)</f>
        <v>0</v>
      </c>
      <c r="BJ540" s="18" t="s">
        <v>88</v>
      </c>
      <c r="BK540" s="141">
        <f>ROUND(I540*H540,2)</f>
        <v>0</v>
      </c>
      <c r="BL540" s="18" t="s">
        <v>250</v>
      </c>
      <c r="BM540" s="140" t="s">
        <v>859</v>
      </c>
    </row>
    <row r="541" spans="2:65" s="1" customFormat="1" ht="11.25" x14ac:dyDescent="0.2">
      <c r="B541" s="33"/>
      <c r="D541" s="142" t="s">
        <v>159</v>
      </c>
      <c r="F541" s="143" t="s">
        <v>860</v>
      </c>
      <c r="I541" s="144"/>
      <c r="L541" s="33"/>
      <c r="M541" s="145"/>
      <c r="U541" s="332"/>
      <c r="V541" s="1" t="str">
        <f t="shared" si="6"/>
        <v/>
      </c>
      <c r="AT541" s="18" t="s">
        <v>159</v>
      </c>
      <c r="AU541" s="18" t="s">
        <v>88</v>
      </c>
    </row>
    <row r="542" spans="2:65" s="12" customFormat="1" ht="11.25" x14ac:dyDescent="0.2">
      <c r="B542" s="146"/>
      <c r="D542" s="147" t="s">
        <v>161</v>
      </c>
      <c r="E542" s="148" t="s">
        <v>19</v>
      </c>
      <c r="F542" s="149" t="s">
        <v>861</v>
      </c>
      <c r="H542" s="150">
        <v>18.399999999999999</v>
      </c>
      <c r="I542" s="151"/>
      <c r="L542" s="146"/>
      <c r="M542" s="152"/>
      <c r="U542" s="333"/>
      <c r="V542" s="1" t="str">
        <f t="shared" si="6"/>
        <v/>
      </c>
      <c r="AT542" s="148" t="s">
        <v>161</v>
      </c>
      <c r="AU542" s="148" t="s">
        <v>88</v>
      </c>
      <c r="AV542" s="12" t="s">
        <v>88</v>
      </c>
      <c r="AW542" s="12" t="s">
        <v>36</v>
      </c>
      <c r="AX542" s="12" t="s">
        <v>75</v>
      </c>
      <c r="AY542" s="148" t="s">
        <v>149</v>
      </c>
    </row>
    <row r="543" spans="2:65" s="12" customFormat="1" ht="11.25" x14ac:dyDescent="0.2">
      <c r="B543" s="146"/>
      <c r="D543" s="147" t="s">
        <v>161</v>
      </c>
      <c r="E543" s="148" t="s">
        <v>19</v>
      </c>
      <c r="F543" s="149" t="s">
        <v>862</v>
      </c>
      <c r="H543" s="150">
        <v>6.3</v>
      </c>
      <c r="I543" s="151"/>
      <c r="L543" s="146"/>
      <c r="M543" s="152"/>
      <c r="U543" s="333"/>
      <c r="V543" s="1" t="str">
        <f t="shared" si="6"/>
        <v/>
      </c>
      <c r="AT543" s="148" t="s">
        <v>161</v>
      </c>
      <c r="AU543" s="148" t="s">
        <v>88</v>
      </c>
      <c r="AV543" s="12" t="s">
        <v>88</v>
      </c>
      <c r="AW543" s="12" t="s">
        <v>36</v>
      </c>
      <c r="AX543" s="12" t="s">
        <v>75</v>
      </c>
      <c r="AY543" s="148" t="s">
        <v>149</v>
      </c>
    </row>
    <row r="544" spans="2:65" s="13" customFormat="1" ht="11.25" x14ac:dyDescent="0.2">
      <c r="B544" s="153"/>
      <c r="D544" s="147" t="s">
        <v>161</v>
      </c>
      <c r="E544" s="154" t="s">
        <v>19</v>
      </c>
      <c r="F544" s="155" t="s">
        <v>164</v>
      </c>
      <c r="H544" s="156">
        <v>24.7</v>
      </c>
      <c r="I544" s="157"/>
      <c r="L544" s="153"/>
      <c r="M544" s="158"/>
      <c r="U544" s="334"/>
      <c r="V544" s="1" t="str">
        <f t="shared" si="6"/>
        <v/>
      </c>
      <c r="AT544" s="154" t="s">
        <v>161</v>
      </c>
      <c r="AU544" s="154" t="s">
        <v>88</v>
      </c>
      <c r="AV544" s="13" t="s">
        <v>157</v>
      </c>
      <c r="AW544" s="13" t="s">
        <v>36</v>
      </c>
      <c r="AX544" s="13" t="s">
        <v>82</v>
      </c>
      <c r="AY544" s="154" t="s">
        <v>149</v>
      </c>
    </row>
    <row r="545" spans="2:65" s="1" customFormat="1" ht="16.5" customHeight="1" x14ac:dyDescent="0.2">
      <c r="B545" s="33"/>
      <c r="C545" s="171" t="s">
        <v>863</v>
      </c>
      <c r="D545" s="171" t="s">
        <v>592</v>
      </c>
      <c r="E545" s="172" t="s">
        <v>864</v>
      </c>
      <c r="F545" s="173" t="s">
        <v>865</v>
      </c>
      <c r="G545" s="174" t="s">
        <v>288</v>
      </c>
      <c r="H545" s="175">
        <v>26.675999999999998</v>
      </c>
      <c r="I545" s="176"/>
      <c r="J545" s="177">
        <f>ROUND(I545*H545,2)</f>
        <v>0</v>
      </c>
      <c r="K545" s="173" t="s">
        <v>19</v>
      </c>
      <c r="L545" s="178"/>
      <c r="M545" s="179" t="s">
        <v>19</v>
      </c>
      <c r="N545" s="180" t="s">
        <v>47</v>
      </c>
      <c r="P545" s="138">
        <f>O545*H545</f>
        <v>0</v>
      </c>
      <c r="Q545" s="138">
        <v>2.0000000000000001E-4</v>
      </c>
      <c r="R545" s="138">
        <f>Q545*H545</f>
        <v>5.3352E-3</v>
      </c>
      <c r="S545" s="138">
        <v>0</v>
      </c>
      <c r="T545" s="138">
        <f>S545*H545</f>
        <v>0</v>
      </c>
      <c r="U545" s="331" t="s">
        <v>19</v>
      </c>
      <c r="V545" s="1" t="str">
        <f t="shared" si="6"/>
        <v/>
      </c>
      <c r="AR545" s="140" t="s">
        <v>352</v>
      </c>
      <c r="AT545" s="140" t="s">
        <v>592</v>
      </c>
      <c r="AU545" s="140" t="s">
        <v>88</v>
      </c>
      <c r="AY545" s="18" t="s">
        <v>149</v>
      </c>
      <c r="BE545" s="141">
        <f>IF(N545="základní",J545,0)</f>
        <v>0</v>
      </c>
      <c r="BF545" s="141">
        <f>IF(N545="snížená",J545,0)</f>
        <v>0</v>
      </c>
      <c r="BG545" s="141">
        <f>IF(N545="zákl. přenesená",J545,0)</f>
        <v>0</v>
      </c>
      <c r="BH545" s="141">
        <f>IF(N545="sníž. přenesená",J545,0)</f>
        <v>0</v>
      </c>
      <c r="BI545" s="141">
        <f>IF(N545="nulová",J545,0)</f>
        <v>0</v>
      </c>
      <c r="BJ545" s="18" t="s">
        <v>88</v>
      </c>
      <c r="BK545" s="141">
        <f>ROUND(I545*H545,2)</f>
        <v>0</v>
      </c>
      <c r="BL545" s="18" t="s">
        <v>250</v>
      </c>
      <c r="BM545" s="140" t="s">
        <v>866</v>
      </c>
    </row>
    <row r="546" spans="2:65" s="12" customFormat="1" ht="11.25" x14ac:dyDescent="0.2">
      <c r="B546" s="146"/>
      <c r="D546" s="147" t="s">
        <v>161</v>
      </c>
      <c r="F546" s="149" t="s">
        <v>867</v>
      </c>
      <c r="H546" s="150">
        <v>26.675999999999998</v>
      </c>
      <c r="I546" s="151"/>
      <c r="L546" s="146"/>
      <c r="M546" s="152"/>
      <c r="U546" s="333"/>
      <c r="V546" s="1" t="str">
        <f t="shared" si="6"/>
        <v/>
      </c>
      <c r="AT546" s="148" t="s">
        <v>161</v>
      </c>
      <c r="AU546" s="148" t="s">
        <v>88</v>
      </c>
      <c r="AV546" s="12" t="s">
        <v>88</v>
      </c>
      <c r="AW546" s="12" t="s">
        <v>4</v>
      </c>
      <c r="AX546" s="12" t="s">
        <v>82</v>
      </c>
      <c r="AY546" s="148" t="s">
        <v>149</v>
      </c>
    </row>
    <row r="547" spans="2:65" s="1" customFormat="1" ht="16.5" customHeight="1" x14ac:dyDescent="0.2">
      <c r="B547" s="33"/>
      <c r="C547" s="129" t="s">
        <v>868</v>
      </c>
      <c r="D547" s="129" t="s">
        <v>152</v>
      </c>
      <c r="E547" s="130" t="s">
        <v>869</v>
      </c>
      <c r="F547" s="131" t="s">
        <v>870</v>
      </c>
      <c r="G547" s="132" t="s">
        <v>288</v>
      </c>
      <c r="H547" s="133">
        <v>2.2000000000000002</v>
      </c>
      <c r="I547" s="134"/>
      <c r="J547" s="135">
        <f>ROUND(I547*H547,2)</f>
        <v>0</v>
      </c>
      <c r="K547" s="131" t="s">
        <v>156</v>
      </c>
      <c r="L547" s="33"/>
      <c r="M547" s="136" t="s">
        <v>19</v>
      </c>
      <c r="N547" s="137" t="s">
        <v>47</v>
      </c>
      <c r="P547" s="138">
        <f>O547*H547</f>
        <v>0</v>
      </c>
      <c r="Q547" s="138">
        <v>0</v>
      </c>
      <c r="R547" s="138">
        <f>Q547*H547</f>
        <v>0</v>
      </c>
      <c r="S547" s="138">
        <v>0</v>
      </c>
      <c r="T547" s="138">
        <f>S547*H547</f>
        <v>0</v>
      </c>
      <c r="U547" s="331" t="s">
        <v>19</v>
      </c>
      <c r="V547" s="1" t="str">
        <f t="shared" si="6"/>
        <v/>
      </c>
      <c r="AR547" s="140" t="s">
        <v>250</v>
      </c>
      <c r="AT547" s="140" t="s">
        <v>152</v>
      </c>
      <c r="AU547" s="140" t="s">
        <v>88</v>
      </c>
      <c r="AY547" s="18" t="s">
        <v>149</v>
      </c>
      <c r="BE547" s="141">
        <f>IF(N547="základní",J547,0)</f>
        <v>0</v>
      </c>
      <c r="BF547" s="141">
        <f>IF(N547="snížená",J547,0)</f>
        <v>0</v>
      </c>
      <c r="BG547" s="141">
        <f>IF(N547="zákl. přenesená",J547,0)</f>
        <v>0</v>
      </c>
      <c r="BH547" s="141">
        <f>IF(N547="sníž. přenesená",J547,0)</f>
        <v>0</v>
      </c>
      <c r="BI547" s="141">
        <f>IF(N547="nulová",J547,0)</f>
        <v>0</v>
      </c>
      <c r="BJ547" s="18" t="s">
        <v>88</v>
      </c>
      <c r="BK547" s="141">
        <f>ROUND(I547*H547,2)</f>
        <v>0</v>
      </c>
      <c r="BL547" s="18" t="s">
        <v>250</v>
      </c>
      <c r="BM547" s="140" t="s">
        <v>871</v>
      </c>
    </row>
    <row r="548" spans="2:65" s="1" customFormat="1" ht="11.25" x14ac:dyDescent="0.2">
      <c r="B548" s="33"/>
      <c r="D548" s="142" t="s">
        <v>159</v>
      </c>
      <c r="F548" s="143" t="s">
        <v>872</v>
      </c>
      <c r="I548" s="144"/>
      <c r="L548" s="33"/>
      <c r="M548" s="145"/>
      <c r="U548" s="332"/>
      <c r="V548" s="1" t="str">
        <f t="shared" si="6"/>
        <v/>
      </c>
      <c r="AT548" s="18" t="s">
        <v>159</v>
      </c>
      <c r="AU548" s="18" t="s">
        <v>88</v>
      </c>
    </row>
    <row r="549" spans="2:65" s="14" customFormat="1" ht="11.25" x14ac:dyDescent="0.2">
      <c r="B549" s="159"/>
      <c r="D549" s="147" t="s">
        <v>161</v>
      </c>
      <c r="E549" s="160" t="s">
        <v>19</v>
      </c>
      <c r="F549" s="161" t="s">
        <v>630</v>
      </c>
      <c r="H549" s="160" t="s">
        <v>19</v>
      </c>
      <c r="I549" s="162"/>
      <c r="L549" s="159"/>
      <c r="M549" s="163"/>
      <c r="U549" s="335"/>
      <c r="V549" s="1" t="str">
        <f t="shared" si="6"/>
        <v/>
      </c>
      <c r="AT549" s="160" t="s">
        <v>161</v>
      </c>
      <c r="AU549" s="160" t="s">
        <v>88</v>
      </c>
      <c r="AV549" s="14" t="s">
        <v>82</v>
      </c>
      <c r="AW549" s="14" t="s">
        <v>36</v>
      </c>
      <c r="AX549" s="14" t="s">
        <v>75</v>
      </c>
      <c r="AY549" s="160" t="s">
        <v>149</v>
      </c>
    </row>
    <row r="550" spans="2:65" s="12" customFormat="1" ht="11.25" x14ac:dyDescent="0.2">
      <c r="B550" s="146"/>
      <c r="D550" s="147" t="s">
        <v>161</v>
      </c>
      <c r="E550" s="148" t="s">
        <v>19</v>
      </c>
      <c r="F550" s="149" t="s">
        <v>873</v>
      </c>
      <c r="H550" s="150">
        <v>2.2000000000000002</v>
      </c>
      <c r="I550" s="151"/>
      <c r="L550" s="146"/>
      <c r="M550" s="152"/>
      <c r="U550" s="333"/>
      <c r="V550" s="1" t="str">
        <f t="shared" si="6"/>
        <v/>
      </c>
      <c r="AT550" s="148" t="s">
        <v>161</v>
      </c>
      <c r="AU550" s="148" t="s">
        <v>88</v>
      </c>
      <c r="AV550" s="12" t="s">
        <v>88</v>
      </c>
      <c r="AW550" s="12" t="s">
        <v>36</v>
      </c>
      <c r="AX550" s="12" t="s">
        <v>75</v>
      </c>
      <c r="AY550" s="148" t="s">
        <v>149</v>
      </c>
    </row>
    <row r="551" spans="2:65" s="13" customFormat="1" ht="11.25" x14ac:dyDescent="0.2">
      <c r="B551" s="153"/>
      <c r="D551" s="147" t="s">
        <v>161</v>
      </c>
      <c r="E551" s="154" t="s">
        <v>19</v>
      </c>
      <c r="F551" s="155" t="s">
        <v>164</v>
      </c>
      <c r="H551" s="156">
        <v>2.2000000000000002</v>
      </c>
      <c r="I551" s="157"/>
      <c r="L551" s="153"/>
      <c r="M551" s="158"/>
      <c r="U551" s="334"/>
      <c r="V551" s="1" t="str">
        <f t="shared" si="6"/>
        <v/>
      </c>
      <c r="AT551" s="154" t="s">
        <v>161</v>
      </c>
      <c r="AU551" s="154" t="s">
        <v>88</v>
      </c>
      <c r="AV551" s="13" t="s">
        <v>157</v>
      </c>
      <c r="AW551" s="13" t="s">
        <v>36</v>
      </c>
      <c r="AX551" s="13" t="s">
        <v>82</v>
      </c>
      <c r="AY551" s="154" t="s">
        <v>149</v>
      </c>
    </row>
    <row r="552" spans="2:65" s="1" customFormat="1" ht="16.5" customHeight="1" x14ac:dyDescent="0.2">
      <c r="B552" s="33"/>
      <c r="C552" s="171" t="s">
        <v>874</v>
      </c>
      <c r="D552" s="171" t="s">
        <v>592</v>
      </c>
      <c r="E552" s="172" t="s">
        <v>875</v>
      </c>
      <c r="F552" s="173" t="s">
        <v>876</v>
      </c>
      <c r="G552" s="174" t="s">
        <v>288</v>
      </c>
      <c r="H552" s="175">
        <v>2.2440000000000002</v>
      </c>
      <c r="I552" s="176"/>
      <c r="J552" s="177">
        <f>ROUND(I552*H552,2)</f>
        <v>0</v>
      </c>
      <c r="K552" s="173" t="s">
        <v>19</v>
      </c>
      <c r="L552" s="178"/>
      <c r="M552" s="179" t="s">
        <v>19</v>
      </c>
      <c r="N552" s="180" t="s">
        <v>47</v>
      </c>
      <c r="P552" s="138">
        <f>O552*H552</f>
        <v>0</v>
      </c>
      <c r="Q552" s="138">
        <v>4.0000000000000002E-4</v>
      </c>
      <c r="R552" s="138">
        <f>Q552*H552</f>
        <v>8.9760000000000013E-4</v>
      </c>
      <c r="S552" s="138">
        <v>0</v>
      </c>
      <c r="T552" s="138">
        <f>S552*H552</f>
        <v>0</v>
      </c>
      <c r="U552" s="331" t="s">
        <v>19</v>
      </c>
      <c r="V552" s="1" t="str">
        <f t="shared" ref="V552:V615" si="7">IF(U552="investice",J552,"")</f>
        <v/>
      </c>
      <c r="AR552" s="140" t="s">
        <v>352</v>
      </c>
      <c r="AT552" s="140" t="s">
        <v>592</v>
      </c>
      <c r="AU552" s="140" t="s">
        <v>88</v>
      </c>
      <c r="AY552" s="18" t="s">
        <v>149</v>
      </c>
      <c r="BE552" s="141">
        <f>IF(N552="základní",J552,0)</f>
        <v>0</v>
      </c>
      <c r="BF552" s="141">
        <f>IF(N552="snížená",J552,0)</f>
        <v>0</v>
      </c>
      <c r="BG552" s="141">
        <f>IF(N552="zákl. přenesená",J552,0)</f>
        <v>0</v>
      </c>
      <c r="BH552" s="141">
        <f>IF(N552="sníž. přenesená",J552,0)</f>
        <v>0</v>
      </c>
      <c r="BI552" s="141">
        <f>IF(N552="nulová",J552,0)</f>
        <v>0</v>
      </c>
      <c r="BJ552" s="18" t="s">
        <v>88</v>
      </c>
      <c r="BK552" s="141">
        <f>ROUND(I552*H552,2)</f>
        <v>0</v>
      </c>
      <c r="BL552" s="18" t="s">
        <v>250</v>
      </c>
      <c r="BM552" s="140" t="s">
        <v>877</v>
      </c>
    </row>
    <row r="553" spans="2:65" s="12" customFormat="1" ht="11.25" x14ac:dyDescent="0.2">
      <c r="B553" s="146"/>
      <c r="D553" s="147" t="s">
        <v>161</v>
      </c>
      <c r="F553" s="149" t="s">
        <v>878</v>
      </c>
      <c r="H553" s="150">
        <v>2.2440000000000002</v>
      </c>
      <c r="I553" s="151"/>
      <c r="L553" s="146"/>
      <c r="M553" s="152"/>
      <c r="U553" s="333"/>
      <c r="V553" s="1" t="str">
        <f t="shared" si="7"/>
        <v/>
      </c>
      <c r="AT553" s="148" t="s">
        <v>161</v>
      </c>
      <c r="AU553" s="148" t="s">
        <v>88</v>
      </c>
      <c r="AV553" s="12" t="s">
        <v>88</v>
      </c>
      <c r="AW553" s="12" t="s">
        <v>4</v>
      </c>
      <c r="AX553" s="12" t="s">
        <v>82</v>
      </c>
      <c r="AY553" s="148" t="s">
        <v>149</v>
      </c>
    </row>
    <row r="554" spans="2:65" s="1" customFormat="1" ht="24.2" customHeight="1" x14ac:dyDescent="0.2">
      <c r="B554" s="33"/>
      <c r="C554" s="129" t="s">
        <v>879</v>
      </c>
      <c r="D554" s="129" t="s">
        <v>152</v>
      </c>
      <c r="E554" s="130" t="s">
        <v>880</v>
      </c>
      <c r="F554" s="131" t="s">
        <v>881</v>
      </c>
      <c r="G554" s="132" t="s">
        <v>675</v>
      </c>
      <c r="H554" s="181"/>
      <c r="I554" s="134"/>
      <c r="J554" s="135">
        <f>ROUND(I554*H554,2)</f>
        <v>0</v>
      </c>
      <c r="K554" s="131" t="s">
        <v>156</v>
      </c>
      <c r="L554" s="33"/>
      <c r="M554" s="136" t="s">
        <v>19</v>
      </c>
      <c r="N554" s="137" t="s">
        <v>47</v>
      </c>
      <c r="P554" s="138">
        <f>O554*H554</f>
        <v>0</v>
      </c>
      <c r="Q554" s="138">
        <v>0</v>
      </c>
      <c r="R554" s="138">
        <f>Q554*H554</f>
        <v>0</v>
      </c>
      <c r="S554" s="138">
        <v>0</v>
      </c>
      <c r="T554" s="138">
        <f>S554*H554</f>
        <v>0</v>
      </c>
      <c r="U554" s="331" t="s">
        <v>19</v>
      </c>
      <c r="V554" s="1" t="str">
        <f t="shared" si="7"/>
        <v/>
      </c>
      <c r="AR554" s="140" t="s">
        <v>250</v>
      </c>
      <c r="AT554" s="140" t="s">
        <v>152</v>
      </c>
      <c r="AU554" s="140" t="s">
        <v>88</v>
      </c>
      <c r="AY554" s="18" t="s">
        <v>149</v>
      </c>
      <c r="BE554" s="141">
        <f>IF(N554="základní",J554,0)</f>
        <v>0</v>
      </c>
      <c r="BF554" s="141">
        <f>IF(N554="snížená",J554,0)</f>
        <v>0</v>
      </c>
      <c r="BG554" s="141">
        <f>IF(N554="zákl. přenesená",J554,0)</f>
        <v>0</v>
      </c>
      <c r="BH554" s="141">
        <f>IF(N554="sníž. přenesená",J554,0)</f>
        <v>0</v>
      </c>
      <c r="BI554" s="141">
        <f>IF(N554="nulová",J554,0)</f>
        <v>0</v>
      </c>
      <c r="BJ554" s="18" t="s">
        <v>88</v>
      </c>
      <c r="BK554" s="141">
        <f>ROUND(I554*H554,2)</f>
        <v>0</v>
      </c>
      <c r="BL554" s="18" t="s">
        <v>250</v>
      </c>
      <c r="BM554" s="140" t="s">
        <v>882</v>
      </c>
    </row>
    <row r="555" spans="2:65" s="1" customFormat="1" ht="11.25" x14ac:dyDescent="0.2">
      <c r="B555" s="33"/>
      <c r="D555" s="142" t="s">
        <v>159</v>
      </c>
      <c r="F555" s="143" t="s">
        <v>883</v>
      </c>
      <c r="I555" s="144"/>
      <c r="L555" s="33"/>
      <c r="M555" s="145"/>
      <c r="U555" s="332"/>
      <c r="V555" s="1" t="str">
        <f t="shared" si="7"/>
        <v/>
      </c>
      <c r="AT555" s="18" t="s">
        <v>159</v>
      </c>
      <c r="AU555" s="18" t="s">
        <v>88</v>
      </c>
    </row>
    <row r="556" spans="2:65" s="11" customFormat="1" ht="22.9" customHeight="1" x14ac:dyDescent="0.2">
      <c r="B556" s="117"/>
      <c r="D556" s="118" t="s">
        <v>74</v>
      </c>
      <c r="E556" s="127" t="s">
        <v>884</v>
      </c>
      <c r="F556" s="127" t="s">
        <v>885</v>
      </c>
      <c r="I556" s="120"/>
      <c r="J556" s="128">
        <f>BK556</f>
        <v>0</v>
      </c>
      <c r="L556" s="117"/>
      <c r="M556" s="122"/>
      <c r="P556" s="123">
        <f>SUM(P557:P591)</f>
        <v>0</v>
      </c>
      <c r="R556" s="123">
        <f>SUM(R557:R591)</f>
        <v>0.29288811999999997</v>
      </c>
      <c r="T556" s="123">
        <f>SUM(T557:T591)</f>
        <v>0</v>
      </c>
      <c r="U556" s="330"/>
      <c r="V556" s="1" t="str">
        <f t="shared" si="7"/>
        <v/>
      </c>
      <c r="AR556" s="118" t="s">
        <v>88</v>
      </c>
      <c r="AT556" s="125" t="s">
        <v>74</v>
      </c>
      <c r="AU556" s="125" t="s">
        <v>82</v>
      </c>
      <c r="AY556" s="118" t="s">
        <v>149</v>
      </c>
      <c r="BK556" s="126">
        <f>SUM(BK557:BK591)</f>
        <v>0</v>
      </c>
    </row>
    <row r="557" spans="2:65" s="1" customFormat="1" ht="16.5" customHeight="1" x14ac:dyDescent="0.2">
      <c r="B557" s="33"/>
      <c r="C557" s="129" t="s">
        <v>886</v>
      </c>
      <c r="D557" s="129" t="s">
        <v>152</v>
      </c>
      <c r="E557" s="130" t="s">
        <v>887</v>
      </c>
      <c r="F557" s="131" t="s">
        <v>888</v>
      </c>
      <c r="G557" s="132" t="s">
        <v>167</v>
      </c>
      <c r="H557" s="133">
        <v>14.407999999999999</v>
      </c>
      <c r="I557" s="134"/>
      <c r="J557" s="135">
        <f>ROUND(I557*H557,2)</f>
        <v>0</v>
      </c>
      <c r="K557" s="131" t="s">
        <v>156</v>
      </c>
      <c r="L557" s="33"/>
      <c r="M557" s="136" t="s">
        <v>19</v>
      </c>
      <c r="N557" s="137" t="s">
        <v>47</v>
      </c>
      <c r="P557" s="138">
        <f>O557*H557</f>
        <v>0</v>
      </c>
      <c r="Q557" s="138">
        <v>2.9999999999999997E-4</v>
      </c>
      <c r="R557" s="138">
        <f>Q557*H557</f>
        <v>4.3223999999999997E-3</v>
      </c>
      <c r="S557" s="138">
        <v>0</v>
      </c>
      <c r="T557" s="138">
        <f>S557*H557</f>
        <v>0</v>
      </c>
      <c r="U557" s="331" t="s">
        <v>19</v>
      </c>
      <c r="V557" s="1" t="str">
        <f t="shared" si="7"/>
        <v/>
      </c>
      <c r="AR557" s="140" t="s">
        <v>250</v>
      </c>
      <c r="AT557" s="140" t="s">
        <v>152</v>
      </c>
      <c r="AU557" s="140" t="s">
        <v>88</v>
      </c>
      <c r="AY557" s="18" t="s">
        <v>149</v>
      </c>
      <c r="BE557" s="141">
        <f>IF(N557="základní",J557,0)</f>
        <v>0</v>
      </c>
      <c r="BF557" s="141">
        <f>IF(N557="snížená",J557,0)</f>
        <v>0</v>
      </c>
      <c r="BG557" s="141">
        <f>IF(N557="zákl. přenesená",J557,0)</f>
        <v>0</v>
      </c>
      <c r="BH557" s="141">
        <f>IF(N557="sníž. přenesená",J557,0)</f>
        <v>0</v>
      </c>
      <c r="BI557" s="141">
        <f>IF(N557="nulová",J557,0)</f>
        <v>0</v>
      </c>
      <c r="BJ557" s="18" t="s">
        <v>88</v>
      </c>
      <c r="BK557" s="141">
        <f>ROUND(I557*H557,2)</f>
        <v>0</v>
      </c>
      <c r="BL557" s="18" t="s">
        <v>250</v>
      </c>
      <c r="BM557" s="140" t="s">
        <v>889</v>
      </c>
    </row>
    <row r="558" spans="2:65" s="1" customFormat="1" ht="11.25" x14ac:dyDescent="0.2">
      <c r="B558" s="33"/>
      <c r="D558" s="142" t="s">
        <v>159</v>
      </c>
      <c r="F558" s="143" t="s">
        <v>890</v>
      </c>
      <c r="I558" s="144"/>
      <c r="L558" s="33"/>
      <c r="M558" s="145"/>
      <c r="U558" s="332"/>
      <c r="V558" s="1" t="str">
        <f t="shared" si="7"/>
        <v/>
      </c>
      <c r="AT558" s="18" t="s">
        <v>159</v>
      </c>
      <c r="AU558" s="18" t="s">
        <v>88</v>
      </c>
    </row>
    <row r="559" spans="2:65" s="1" customFormat="1" ht="21.75" customHeight="1" x14ac:dyDescent="0.2">
      <c r="B559" s="33"/>
      <c r="C559" s="129" t="s">
        <v>891</v>
      </c>
      <c r="D559" s="129" t="s">
        <v>152</v>
      </c>
      <c r="E559" s="130" t="s">
        <v>892</v>
      </c>
      <c r="F559" s="131" t="s">
        <v>893</v>
      </c>
      <c r="G559" s="132" t="s">
        <v>167</v>
      </c>
      <c r="H559" s="133">
        <v>14.407999999999999</v>
      </c>
      <c r="I559" s="134"/>
      <c r="J559" s="135">
        <f>ROUND(I559*H559,2)</f>
        <v>0</v>
      </c>
      <c r="K559" s="131" t="s">
        <v>156</v>
      </c>
      <c r="L559" s="33"/>
      <c r="M559" s="136" t="s">
        <v>19</v>
      </c>
      <c r="N559" s="137" t="s">
        <v>47</v>
      </c>
      <c r="P559" s="138">
        <f>O559*H559</f>
        <v>0</v>
      </c>
      <c r="Q559" s="138">
        <v>5.3E-3</v>
      </c>
      <c r="R559" s="138">
        <f>Q559*H559</f>
        <v>7.6362399999999997E-2</v>
      </c>
      <c r="S559" s="138">
        <v>0</v>
      </c>
      <c r="T559" s="138">
        <f>S559*H559</f>
        <v>0</v>
      </c>
      <c r="U559" s="331" t="s">
        <v>19</v>
      </c>
      <c r="V559" s="1" t="str">
        <f t="shared" si="7"/>
        <v/>
      </c>
      <c r="AR559" s="140" t="s">
        <v>250</v>
      </c>
      <c r="AT559" s="140" t="s">
        <v>152</v>
      </c>
      <c r="AU559" s="140" t="s">
        <v>88</v>
      </c>
      <c r="AY559" s="18" t="s">
        <v>149</v>
      </c>
      <c r="BE559" s="141">
        <f>IF(N559="základní",J559,0)</f>
        <v>0</v>
      </c>
      <c r="BF559" s="141">
        <f>IF(N559="snížená",J559,0)</f>
        <v>0</v>
      </c>
      <c r="BG559" s="141">
        <f>IF(N559="zákl. přenesená",J559,0)</f>
        <v>0</v>
      </c>
      <c r="BH559" s="141">
        <f>IF(N559="sníž. přenesená",J559,0)</f>
        <v>0</v>
      </c>
      <c r="BI559" s="141">
        <f>IF(N559="nulová",J559,0)</f>
        <v>0</v>
      </c>
      <c r="BJ559" s="18" t="s">
        <v>88</v>
      </c>
      <c r="BK559" s="141">
        <f>ROUND(I559*H559,2)</f>
        <v>0</v>
      </c>
      <c r="BL559" s="18" t="s">
        <v>250</v>
      </c>
      <c r="BM559" s="140" t="s">
        <v>894</v>
      </c>
    </row>
    <row r="560" spans="2:65" s="1" customFormat="1" ht="11.25" x14ac:dyDescent="0.2">
      <c r="B560" s="33"/>
      <c r="D560" s="142" t="s">
        <v>159</v>
      </c>
      <c r="F560" s="143" t="s">
        <v>895</v>
      </c>
      <c r="I560" s="144"/>
      <c r="L560" s="33"/>
      <c r="M560" s="145"/>
      <c r="U560" s="332"/>
      <c r="V560" s="1" t="str">
        <f t="shared" si="7"/>
        <v/>
      </c>
      <c r="AT560" s="18" t="s">
        <v>159</v>
      </c>
      <c r="AU560" s="18" t="s">
        <v>88</v>
      </c>
    </row>
    <row r="561" spans="2:65" s="14" customFormat="1" ht="11.25" x14ac:dyDescent="0.2">
      <c r="B561" s="159"/>
      <c r="D561" s="147" t="s">
        <v>161</v>
      </c>
      <c r="E561" s="160" t="s">
        <v>19</v>
      </c>
      <c r="F561" s="161" t="s">
        <v>408</v>
      </c>
      <c r="H561" s="160" t="s">
        <v>19</v>
      </c>
      <c r="I561" s="162"/>
      <c r="L561" s="159"/>
      <c r="M561" s="163"/>
      <c r="U561" s="335"/>
      <c r="V561" s="1" t="str">
        <f t="shared" si="7"/>
        <v/>
      </c>
      <c r="AT561" s="160" t="s">
        <v>161</v>
      </c>
      <c r="AU561" s="160" t="s">
        <v>88</v>
      </c>
      <c r="AV561" s="14" t="s">
        <v>82</v>
      </c>
      <c r="AW561" s="14" t="s">
        <v>36</v>
      </c>
      <c r="AX561" s="14" t="s">
        <v>75</v>
      </c>
      <c r="AY561" s="160" t="s">
        <v>149</v>
      </c>
    </row>
    <row r="562" spans="2:65" s="12" customFormat="1" ht="11.25" x14ac:dyDescent="0.2">
      <c r="B562" s="146"/>
      <c r="D562" s="147" t="s">
        <v>161</v>
      </c>
      <c r="E562" s="148" t="s">
        <v>19</v>
      </c>
      <c r="F562" s="149" t="s">
        <v>896</v>
      </c>
      <c r="H562" s="150">
        <v>14.238</v>
      </c>
      <c r="I562" s="151"/>
      <c r="L562" s="146"/>
      <c r="M562" s="152"/>
      <c r="U562" s="333"/>
      <c r="V562" s="1" t="str">
        <f t="shared" si="7"/>
        <v/>
      </c>
      <c r="AT562" s="148" t="s">
        <v>161</v>
      </c>
      <c r="AU562" s="148" t="s">
        <v>88</v>
      </c>
      <c r="AV562" s="12" t="s">
        <v>88</v>
      </c>
      <c r="AW562" s="12" t="s">
        <v>36</v>
      </c>
      <c r="AX562" s="12" t="s">
        <v>75</v>
      </c>
      <c r="AY562" s="148" t="s">
        <v>149</v>
      </c>
    </row>
    <row r="563" spans="2:65" s="12" customFormat="1" ht="11.25" x14ac:dyDescent="0.2">
      <c r="B563" s="146"/>
      <c r="D563" s="147" t="s">
        <v>161</v>
      </c>
      <c r="E563" s="148" t="s">
        <v>19</v>
      </c>
      <c r="F563" s="149" t="s">
        <v>897</v>
      </c>
      <c r="H563" s="150">
        <v>-1.68</v>
      </c>
      <c r="I563" s="151"/>
      <c r="L563" s="146"/>
      <c r="M563" s="152"/>
      <c r="U563" s="333"/>
      <c r="V563" s="1" t="str">
        <f t="shared" si="7"/>
        <v/>
      </c>
      <c r="AT563" s="148" t="s">
        <v>161</v>
      </c>
      <c r="AU563" s="148" t="s">
        <v>88</v>
      </c>
      <c r="AV563" s="12" t="s">
        <v>88</v>
      </c>
      <c r="AW563" s="12" t="s">
        <v>36</v>
      </c>
      <c r="AX563" s="12" t="s">
        <v>75</v>
      </c>
      <c r="AY563" s="148" t="s">
        <v>149</v>
      </c>
    </row>
    <row r="564" spans="2:65" s="14" customFormat="1" ht="11.25" x14ac:dyDescent="0.2">
      <c r="B564" s="159"/>
      <c r="D564" s="147" t="s">
        <v>161</v>
      </c>
      <c r="E564" s="160" t="s">
        <v>19</v>
      </c>
      <c r="F564" s="161" t="s">
        <v>397</v>
      </c>
      <c r="H564" s="160" t="s">
        <v>19</v>
      </c>
      <c r="I564" s="162"/>
      <c r="L564" s="159"/>
      <c r="M564" s="163"/>
      <c r="U564" s="335"/>
      <c r="V564" s="1" t="str">
        <f t="shared" si="7"/>
        <v/>
      </c>
      <c r="AT564" s="160" t="s">
        <v>161</v>
      </c>
      <c r="AU564" s="160" t="s">
        <v>88</v>
      </c>
      <c r="AV564" s="14" t="s">
        <v>82</v>
      </c>
      <c r="AW564" s="14" t="s">
        <v>36</v>
      </c>
      <c r="AX564" s="14" t="s">
        <v>75</v>
      </c>
      <c r="AY564" s="160" t="s">
        <v>149</v>
      </c>
    </row>
    <row r="565" spans="2:65" s="12" customFormat="1" ht="11.25" x14ac:dyDescent="0.2">
      <c r="B565" s="146"/>
      <c r="D565" s="147" t="s">
        <v>161</v>
      </c>
      <c r="E565" s="148" t="s">
        <v>19</v>
      </c>
      <c r="F565" s="149" t="s">
        <v>898</v>
      </c>
      <c r="H565" s="150">
        <v>1.85</v>
      </c>
      <c r="I565" s="151"/>
      <c r="L565" s="146"/>
      <c r="M565" s="152"/>
      <c r="U565" s="333"/>
      <c r="V565" s="1" t="str">
        <f t="shared" si="7"/>
        <v/>
      </c>
      <c r="AT565" s="148" t="s">
        <v>161</v>
      </c>
      <c r="AU565" s="148" t="s">
        <v>88</v>
      </c>
      <c r="AV565" s="12" t="s">
        <v>88</v>
      </c>
      <c r="AW565" s="12" t="s">
        <v>36</v>
      </c>
      <c r="AX565" s="12" t="s">
        <v>75</v>
      </c>
      <c r="AY565" s="148" t="s">
        <v>149</v>
      </c>
    </row>
    <row r="566" spans="2:65" s="13" customFormat="1" ht="11.25" x14ac:dyDescent="0.2">
      <c r="B566" s="153"/>
      <c r="D566" s="147" t="s">
        <v>161</v>
      </c>
      <c r="E566" s="154" t="s">
        <v>19</v>
      </c>
      <c r="F566" s="155" t="s">
        <v>164</v>
      </c>
      <c r="H566" s="156">
        <v>14.407999999999999</v>
      </c>
      <c r="I566" s="157"/>
      <c r="L566" s="153"/>
      <c r="M566" s="158"/>
      <c r="U566" s="334"/>
      <c r="V566" s="1" t="str">
        <f t="shared" si="7"/>
        <v/>
      </c>
      <c r="AT566" s="154" t="s">
        <v>161</v>
      </c>
      <c r="AU566" s="154" t="s">
        <v>88</v>
      </c>
      <c r="AV566" s="13" t="s">
        <v>157</v>
      </c>
      <c r="AW566" s="13" t="s">
        <v>36</v>
      </c>
      <c r="AX566" s="13" t="s">
        <v>82</v>
      </c>
      <c r="AY566" s="154" t="s">
        <v>149</v>
      </c>
    </row>
    <row r="567" spans="2:65" s="1" customFormat="1" ht="16.5" customHeight="1" x14ac:dyDescent="0.2">
      <c r="B567" s="33"/>
      <c r="C567" s="171" t="s">
        <v>899</v>
      </c>
      <c r="D567" s="171" t="s">
        <v>592</v>
      </c>
      <c r="E567" s="172" t="s">
        <v>900</v>
      </c>
      <c r="F567" s="173" t="s">
        <v>901</v>
      </c>
      <c r="G567" s="174" t="s">
        <v>167</v>
      </c>
      <c r="H567" s="175">
        <v>15.849</v>
      </c>
      <c r="I567" s="176"/>
      <c r="J567" s="177">
        <f>ROUND(I567*H567,2)</f>
        <v>0</v>
      </c>
      <c r="K567" s="173" t="s">
        <v>19</v>
      </c>
      <c r="L567" s="178"/>
      <c r="M567" s="179" t="s">
        <v>19</v>
      </c>
      <c r="N567" s="180" t="s">
        <v>47</v>
      </c>
      <c r="P567" s="138">
        <f>O567*H567</f>
        <v>0</v>
      </c>
      <c r="Q567" s="138">
        <v>1.2319999999999999E-2</v>
      </c>
      <c r="R567" s="138">
        <f>Q567*H567</f>
        <v>0.19525967999999999</v>
      </c>
      <c r="S567" s="138">
        <v>0</v>
      </c>
      <c r="T567" s="138">
        <f>S567*H567</f>
        <v>0</v>
      </c>
      <c r="U567" s="331" t="s">
        <v>19</v>
      </c>
      <c r="V567" s="1" t="str">
        <f t="shared" si="7"/>
        <v/>
      </c>
      <c r="AR567" s="140" t="s">
        <v>352</v>
      </c>
      <c r="AT567" s="140" t="s">
        <v>592</v>
      </c>
      <c r="AU567" s="140" t="s">
        <v>88</v>
      </c>
      <c r="AY567" s="18" t="s">
        <v>149</v>
      </c>
      <c r="BE567" s="141">
        <f>IF(N567="základní",J567,0)</f>
        <v>0</v>
      </c>
      <c r="BF567" s="141">
        <f>IF(N567="snížená",J567,0)</f>
        <v>0</v>
      </c>
      <c r="BG567" s="141">
        <f>IF(N567="zákl. přenesená",J567,0)</f>
        <v>0</v>
      </c>
      <c r="BH567" s="141">
        <f>IF(N567="sníž. přenesená",J567,0)</f>
        <v>0</v>
      </c>
      <c r="BI567" s="141">
        <f>IF(N567="nulová",J567,0)</f>
        <v>0</v>
      </c>
      <c r="BJ567" s="18" t="s">
        <v>88</v>
      </c>
      <c r="BK567" s="141">
        <f>ROUND(I567*H567,2)</f>
        <v>0</v>
      </c>
      <c r="BL567" s="18" t="s">
        <v>250</v>
      </c>
      <c r="BM567" s="140" t="s">
        <v>902</v>
      </c>
    </row>
    <row r="568" spans="2:65" s="12" customFormat="1" ht="11.25" x14ac:dyDescent="0.2">
      <c r="B568" s="146"/>
      <c r="D568" s="147" t="s">
        <v>161</v>
      </c>
      <c r="F568" s="149" t="s">
        <v>903</v>
      </c>
      <c r="H568" s="150">
        <v>15.849</v>
      </c>
      <c r="I568" s="151"/>
      <c r="L568" s="146"/>
      <c r="M568" s="152"/>
      <c r="U568" s="333"/>
      <c r="V568" s="1" t="str">
        <f t="shared" si="7"/>
        <v/>
      </c>
      <c r="AT568" s="148" t="s">
        <v>161</v>
      </c>
      <c r="AU568" s="148" t="s">
        <v>88</v>
      </c>
      <c r="AV568" s="12" t="s">
        <v>88</v>
      </c>
      <c r="AW568" s="12" t="s">
        <v>4</v>
      </c>
      <c r="AX568" s="12" t="s">
        <v>82</v>
      </c>
      <c r="AY568" s="148" t="s">
        <v>149</v>
      </c>
    </row>
    <row r="569" spans="2:65" s="1" customFormat="1" ht="24.2" customHeight="1" x14ac:dyDescent="0.2">
      <c r="B569" s="33"/>
      <c r="C569" s="129" t="s">
        <v>904</v>
      </c>
      <c r="D569" s="129" t="s">
        <v>152</v>
      </c>
      <c r="E569" s="130" t="s">
        <v>905</v>
      </c>
      <c r="F569" s="131" t="s">
        <v>906</v>
      </c>
      <c r="G569" s="132" t="s">
        <v>288</v>
      </c>
      <c r="H569" s="133">
        <v>9.43</v>
      </c>
      <c r="I569" s="134"/>
      <c r="J569" s="135">
        <f>ROUND(I569*H569,2)</f>
        <v>0</v>
      </c>
      <c r="K569" s="131" t="s">
        <v>156</v>
      </c>
      <c r="L569" s="33"/>
      <c r="M569" s="136" t="s">
        <v>19</v>
      </c>
      <c r="N569" s="137" t="s">
        <v>47</v>
      </c>
      <c r="P569" s="138">
        <f>O569*H569</f>
        <v>0</v>
      </c>
      <c r="Q569" s="138">
        <v>1.8000000000000001E-4</v>
      </c>
      <c r="R569" s="138">
        <f>Q569*H569</f>
        <v>1.6974E-3</v>
      </c>
      <c r="S569" s="138">
        <v>0</v>
      </c>
      <c r="T569" s="138">
        <f>S569*H569</f>
        <v>0</v>
      </c>
      <c r="U569" s="331" t="s">
        <v>19</v>
      </c>
      <c r="V569" s="1" t="str">
        <f t="shared" si="7"/>
        <v/>
      </c>
      <c r="AR569" s="140" t="s">
        <v>250</v>
      </c>
      <c r="AT569" s="140" t="s">
        <v>152</v>
      </c>
      <c r="AU569" s="140" t="s">
        <v>88</v>
      </c>
      <c r="AY569" s="18" t="s">
        <v>149</v>
      </c>
      <c r="BE569" s="141">
        <f>IF(N569="základní",J569,0)</f>
        <v>0</v>
      </c>
      <c r="BF569" s="141">
        <f>IF(N569="snížená",J569,0)</f>
        <v>0</v>
      </c>
      <c r="BG569" s="141">
        <f>IF(N569="zákl. přenesená",J569,0)</f>
        <v>0</v>
      </c>
      <c r="BH569" s="141">
        <f>IF(N569="sníž. přenesená",J569,0)</f>
        <v>0</v>
      </c>
      <c r="BI569" s="141">
        <f>IF(N569="nulová",J569,0)</f>
        <v>0</v>
      </c>
      <c r="BJ569" s="18" t="s">
        <v>88</v>
      </c>
      <c r="BK569" s="141">
        <f>ROUND(I569*H569,2)</f>
        <v>0</v>
      </c>
      <c r="BL569" s="18" t="s">
        <v>250</v>
      </c>
      <c r="BM569" s="140" t="s">
        <v>907</v>
      </c>
    </row>
    <row r="570" spans="2:65" s="1" customFormat="1" ht="11.25" x14ac:dyDescent="0.2">
      <c r="B570" s="33"/>
      <c r="D570" s="142" t="s">
        <v>159</v>
      </c>
      <c r="F570" s="143" t="s">
        <v>908</v>
      </c>
      <c r="I570" s="144"/>
      <c r="L570" s="33"/>
      <c r="M570" s="145"/>
      <c r="U570" s="332"/>
      <c r="V570" s="1" t="str">
        <f t="shared" si="7"/>
        <v/>
      </c>
      <c r="AT570" s="18" t="s">
        <v>159</v>
      </c>
      <c r="AU570" s="18" t="s">
        <v>88</v>
      </c>
    </row>
    <row r="571" spans="2:65" s="14" customFormat="1" ht="11.25" x14ac:dyDescent="0.2">
      <c r="B571" s="159"/>
      <c r="D571" s="147" t="s">
        <v>161</v>
      </c>
      <c r="E571" s="160" t="s">
        <v>19</v>
      </c>
      <c r="F571" s="161" t="s">
        <v>397</v>
      </c>
      <c r="H571" s="160" t="s">
        <v>19</v>
      </c>
      <c r="I571" s="162"/>
      <c r="L571" s="159"/>
      <c r="M571" s="163"/>
      <c r="U571" s="335"/>
      <c r="V571" s="1" t="str">
        <f t="shared" si="7"/>
        <v/>
      </c>
      <c r="AT571" s="160" t="s">
        <v>161</v>
      </c>
      <c r="AU571" s="160" t="s">
        <v>88</v>
      </c>
      <c r="AV571" s="14" t="s">
        <v>82</v>
      </c>
      <c r="AW571" s="14" t="s">
        <v>36</v>
      </c>
      <c r="AX571" s="14" t="s">
        <v>75</v>
      </c>
      <c r="AY571" s="160" t="s">
        <v>149</v>
      </c>
    </row>
    <row r="572" spans="2:65" s="12" customFormat="1" ht="11.25" x14ac:dyDescent="0.2">
      <c r="B572" s="146"/>
      <c r="D572" s="147" t="s">
        <v>161</v>
      </c>
      <c r="E572" s="148" t="s">
        <v>19</v>
      </c>
      <c r="F572" s="149" t="s">
        <v>909</v>
      </c>
      <c r="H572" s="150">
        <v>0.5</v>
      </c>
      <c r="I572" s="151"/>
      <c r="L572" s="146"/>
      <c r="M572" s="152"/>
      <c r="U572" s="333"/>
      <c r="V572" s="1" t="str">
        <f t="shared" si="7"/>
        <v/>
      </c>
      <c r="AT572" s="148" t="s">
        <v>161</v>
      </c>
      <c r="AU572" s="148" t="s">
        <v>88</v>
      </c>
      <c r="AV572" s="12" t="s">
        <v>88</v>
      </c>
      <c r="AW572" s="12" t="s">
        <v>36</v>
      </c>
      <c r="AX572" s="12" t="s">
        <v>75</v>
      </c>
      <c r="AY572" s="148" t="s">
        <v>149</v>
      </c>
    </row>
    <row r="573" spans="2:65" s="14" customFormat="1" ht="11.25" x14ac:dyDescent="0.2">
      <c r="B573" s="159"/>
      <c r="D573" s="147" t="s">
        <v>161</v>
      </c>
      <c r="E573" s="160" t="s">
        <v>19</v>
      </c>
      <c r="F573" s="161" t="s">
        <v>408</v>
      </c>
      <c r="H573" s="160" t="s">
        <v>19</v>
      </c>
      <c r="I573" s="162"/>
      <c r="L573" s="159"/>
      <c r="M573" s="163"/>
      <c r="U573" s="335"/>
      <c r="V573" s="1" t="str">
        <f t="shared" si="7"/>
        <v/>
      </c>
      <c r="AT573" s="160" t="s">
        <v>161</v>
      </c>
      <c r="AU573" s="160" t="s">
        <v>88</v>
      </c>
      <c r="AV573" s="14" t="s">
        <v>82</v>
      </c>
      <c r="AW573" s="14" t="s">
        <v>36</v>
      </c>
      <c r="AX573" s="14" t="s">
        <v>75</v>
      </c>
      <c r="AY573" s="160" t="s">
        <v>149</v>
      </c>
    </row>
    <row r="574" spans="2:65" s="12" customFormat="1" ht="11.25" x14ac:dyDescent="0.2">
      <c r="B574" s="146"/>
      <c r="D574" s="147" t="s">
        <v>161</v>
      </c>
      <c r="E574" s="148" t="s">
        <v>19</v>
      </c>
      <c r="F574" s="149" t="s">
        <v>910</v>
      </c>
      <c r="H574" s="150">
        <v>6.78</v>
      </c>
      <c r="I574" s="151"/>
      <c r="L574" s="146"/>
      <c r="M574" s="152"/>
      <c r="U574" s="333"/>
      <c r="V574" s="1" t="str">
        <f t="shared" si="7"/>
        <v/>
      </c>
      <c r="AT574" s="148" t="s">
        <v>161</v>
      </c>
      <c r="AU574" s="148" t="s">
        <v>88</v>
      </c>
      <c r="AV574" s="12" t="s">
        <v>88</v>
      </c>
      <c r="AW574" s="12" t="s">
        <v>36</v>
      </c>
      <c r="AX574" s="12" t="s">
        <v>75</v>
      </c>
      <c r="AY574" s="148" t="s">
        <v>149</v>
      </c>
    </row>
    <row r="575" spans="2:65" s="12" customFormat="1" ht="11.25" x14ac:dyDescent="0.2">
      <c r="B575" s="146"/>
      <c r="D575" s="147" t="s">
        <v>161</v>
      </c>
      <c r="E575" s="148" t="s">
        <v>19</v>
      </c>
      <c r="F575" s="149" t="s">
        <v>911</v>
      </c>
      <c r="H575" s="150">
        <v>2.15</v>
      </c>
      <c r="I575" s="151"/>
      <c r="L575" s="146"/>
      <c r="M575" s="152"/>
      <c r="U575" s="333"/>
      <c r="V575" s="1" t="str">
        <f t="shared" si="7"/>
        <v/>
      </c>
      <c r="AT575" s="148" t="s">
        <v>161</v>
      </c>
      <c r="AU575" s="148" t="s">
        <v>88</v>
      </c>
      <c r="AV575" s="12" t="s">
        <v>88</v>
      </c>
      <c r="AW575" s="12" t="s">
        <v>36</v>
      </c>
      <c r="AX575" s="12" t="s">
        <v>75</v>
      </c>
      <c r="AY575" s="148" t="s">
        <v>149</v>
      </c>
    </row>
    <row r="576" spans="2:65" s="13" customFormat="1" ht="11.25" x14ac:dyDescent="0.2">
      <c r="B576" s="153"/>
      <c r="D576" s="147" t="s">
        <v>161</v>
      </c>
      <c r="E576" s="154" t="s">
        <v>19</v>
      </c>
      <c r="F576" s="155" t="s">
        <v>164</v>
      </c>
      <c r="H576" s="156">
        <v>9.43</v>
      </c>
      <c r="I576" s="157"/>
      <c r="L576" s="153"/>
      <c r="M576" s="158"/>
      <c r="U576" s="334"/>
      <c r="V576" s="1" t="str">
        <f t="shared" si="7"/>
        <v/>
      </c>
      <c r="AT576" s="154" t="s">
        <v>161</v>
      </c>
      <c r="AU576" s="154" t="s">
        <v>88</v>
      </c>
      <c r="AV576" s="13" t="s">
        <v>157</v>
      </c>
      <c r="AW576" s="13" t="s">
        <v>36</v>
      </c>
      <c r="AX576" s="13" t="s">
        <v>82</v>
      </c>
      <c r="AY576" s="154" t="s">
        <v>149</v>
      </c>
    </row>
    <row r="577" spans="2:65" s="1" customFormat="1" ht="16.5" customHeight="1" x14ac:dyDescent="0.2">
      <c r="B577" s="33"/>
      <c r="C577" s="171" t="s">
        <v>912</v>
      </c>
      <c r="D577" s="171" t="s">
        <v>592</v>
      </c>
      <c r="E577" s="172" t="s">
        <v>913</v>
      </c>
      <c r="F577" s="173" t="s">
        <v>914</v>
      </c>
      <c r="G577" s="174" t="s">
        <v>288</v>
      </c>
      <c r="H577" s="175">
        <v>9.9019999999999992</v>
      </c>
      <c r="I577" s="176"/>
      <c r="J577" s="177">
        <f>ROUND(I577*H577,2)</f>
        <v>0</v>
      </c>
      <c r="K577" s="173" t="s">
        <v>19</v>
      </c>
      <c r="L577" s="178"/>
      <c r="M577" s="179" t="s">
        <v>19</v>
      </c>
      <c r="N577" s="180" t="s">
        <v>47</v>
      </c>
      <c r="P577" s="138">
        <f>O577*H577</f>
        <v>0</v>
      </c>
      <c r="Q577" s="138">
        <v>1.2E-4</v>
      </c>
      <c r="R577" s="138">
        <f>Q577*H577</f>
        <v>1.1882399999999999E-3</v>
      </c>
      <c r="S577" s="138">
        <v>0</v>
      </c>
      <c r="T577" s="138">
        <f>S577*H577</f>
        <v>0</v>
      </c>
      <c r="U577" s="331" t="s">
        <v>19</v>
      </c>
      <c r="V577" s="1" t="str">
        <f t="shared" si="7"/>
        <v/>
      </c>
      <c r="AR577" s="140" t="s">
        <v>352</v>
      </c>
      <c r="AT577" s="140" t="s">
        <v>592</v>
      </c>
      <c r="AU577" s="140" t="s">
        <v>88</v>
      </c>
      <c r="AY577" s="18" t="s">
        <v>149</v>
      </c>
      <c r="BE577" s="141">
        <f>IF(N577="základní",J577,0)</f>
        <v>0</v>
      </c>
      <c r="BF577" s="141">
        <f>IF(N577="snížená",J577,0)</f>
        <v>0</v>
      </c>
      <c r="BG577" s="141">
        <f>IF(N577="zákl. přenesená",J577,0)</f>
        <v>0</v>
      </c>
      <c r="BH577" s="141">
        <f>IF(N577="sníž. přenesená",J577,0)</f>
        <v>0</v>
      </c>
      <c r="BI577" s="141">
        <f>IF(N577="nulová",J577,0)</f>
        <v>0</v>
      </c>
      <c r="BJ577" s="18" t="s">
        <v>88</v>
      </c>
      <c r="BK577" s="141">
        <f>ROUND(I577*H577,2)</f>
        <v>0</v>
      </c>
      <c r="BL577" s="18" t="s">
        <v>250</v>
      </c>
      <c r="BM577" s="140" t="s">
        <v>915</v>
      </c>
    </row>
    <row r="578" spans="2:65" s="12" customFormat="1" ht="11.25" x14ac:dyDescent="0.2">
      <c r="B578" s="146"/>
      <c r="D578" s="147" t="s">
        <v>161</v>
      </c>
      <c r="F578" s="149" t="s">
        <v>916</v>
      </c>
      <c r="H578" s="150">
        <v>9.9019999999999992</v>
      </c>
      <c r="I578" s="151"/>
      <c r="L578" s="146"/>
      <c r="M578" s="152"/>
      <c r="U578" s="333"/>
      <c r="V578" s="1" t="str">
        <f t="shared" si="7"/>
        <v/>
      </c>
      <c r="AT578" s="148" t="s">
        <v>161</v>
      </c>
      <c r="AU578" s="148" t="s">
        <v>88</v>
      </c>
      <c r="AV578" s="12" t="s">
        <v>88</v>
      </c>
      <c r="AW578" s="12" t="s">
        <v>4</v>
      </c>
      <c r="AX578" s="12" t="s">
        <v>82</v>
      </c>
      <c r="AY578" s="148" t="s">
        <v>149</v>
      </c>
    </row>
    <row r="579" spans="2:65" s="1" customFormat="1" ht="16.5" customHeight="1" x14ac:dyDescent="0.2">
      <c r="B579" s="33"/>
      <c r="C579" s="129" t="s">
        <v>917</v>
      </c>
      <c r="D579" s="129" t="s">
        <v>152</v>
      </c>
      <c r="E579" s="130" t="s">
        <v>918</v>
      </c>
      <c r="F579" s="131" t="s">
        <v>919</v>
      </c>
      <c r="G579" s="132" t="s">
        <v>288</v>
      </c>
      <c r="H579" s="133">
        <v>9.4</v>
      </c>
      <c r="I579" s="134"/>
      <c r="J579" s="135">
        <f>ROUND(I579*H579,2)</f>
        <v>0</v>
      </c>
      <c r="K579" s="131" t="s">
        <v>156</v>
      </c>
      <c r="L579" s="33"/>
      <c r="M579" s="136" t="s">
        <v>19</v>
      </c>
      <c r="N579" s="137" t="s">
        <v>47</v>
      </c>
      <c r="P579" s="138">
        <f>O579*H579</f>
        <v>0</v>
      </c>
      <c r="Q579" s="138">
        <v>3.0000000000000001E-5</v>
      </c>
      <c r="R579" s="138">
        <f>Q579*H579</f>
        <v>2.8200000000000002E-4</v>
      </c>
      <c r="S579" s="138">
        <v>0</v>
      </c>
      <c r="T579" s="138">
        <f>S579*H579</f>
        <v>0</v>
      </c>
      <c r="U579" s="331" t="s">
        <v>19</v>
      </c>
      <c r="V579" s="1" t="str">
        <f t="shared" si="7"/>
        <v/>
      </c>
      <c r="AR579" s="140" t="s">
        <v>250</v>
      </c>
      <c r="AT579" s="140" t="s">
        <v>152</v>
      </c>
      <c r="AU579" s="140" t="s">
        <v>88</v>
      </c>
      <c r="AY579" s="18" t="s">
        <v>149</v>
      </c>
      <c r="BE579" s="141">
        <f>IF(N579="základní",J579,0)</f>
        <v>0</v>
      </c>
      <c r="BF579" s="141">
        <f>IF(N579="snížená",J579,0)</f>
        <v>0</v>
      </c>
      <c r="BG579" s="141">
        <f>IF(N579="zákl. přenesená",J579,0)</f>
        <v>0</v>
      </c>
      <c r="BH579" s="141">
        <f>IF(N579="sníž. přenesená",J579,0)</f>
        <v>0</v>
      </c>
      <c r="BI579" s="141">
        <f>IF(N579="nulová",J579,0)</f>
        <v>0</v>
      </c>
      <c r="BJ579" s="18" t="s">
        <v>88</v>
      </c>
      <c r="BK579" s="141">
        <f>ROUND(I579*H579,2)</f>
        <v>0</v>
      </c>
      <c r="BL579" s="18" t="s">
        <v>250</v>
      </c>
      <c r="BM579" s="140" t="s">
        <v>920</v>
      </c>
    </row>
    <row r="580" spans="2:65" s="1" customFormat="1" ht="11.25" x14ac:dyDescent="0.2">
      <c r="B580" s="33"/>
      <c r="D580" s="142" t="s">
        <v>159</v>
      </c>
      <c r="F580" s="143" t="s">
        <v>921</v>
      </c>
      <c r="I580" s="144"/>
      <c r="L580" s="33"/>
      <c r="M580" s="145"/>
      <c r="U580" s="332"/>
      <c r="V580" s="1" t="str">
        <f t="shared" si="7"/>
        <v/>
      </c>
      <c r="AT580" s="18" t="s">
        <v>159</v>
      </c>
      <c r="AU580" s="18" t="s">
        <v>88</v>
      </c>
    </row>
    <row r="581" spans="2:65" s="12" customFormat="1" ht="11.25" x14ac:dyDescent="0.2">
      <c r="B581" s="146"/>
      <c r="D581" s="147" t="s">
        <v>161</v>
      </c>
      <c r="E581" s="148" t="s">
        <v>19</v>
      </c>
      <c r="F581" s="149" t="s">
        <v>922</v>
      </c>
      <c r="H581" s="150">
        <v>9.4</v>
      </c>
      <c r="I581" s="151"/>
      <c r="L581" s="146"/>
      <c r="M581" s="152"/>
      <c r="U581" s="333"/>
      <c r="V581" s="1" t="str">
        <f t="shared" si="7"/>
        <v/>
      </c>
      <c r="AT581" s="148" t="s">
        <v>161</v>
      </c>
      <c r="AU581" s="148" t="s">
        <v>88</v>
      </c>
      <c r="AV581" s="12" t="s">
        <v>88</v>
      </c>
      <c r="AW581" s="12" t="s">
        <v>36</v>
      </c>
      <c r="AX581" s="12" t="s">
        <v>75</v>
      </c>
      <c r="AY581" s="148" t="s">
        <v>149</v>
      </c>
    </row>
    <row r="582" spans="2:65" s="13" customFormat="1" ht="11.25" x14ac:dyDescent="0.2">
      <c r="B582" s="153"/>
      <c r="D582" s="147" t="s">
        <v>161</v>
      </c>
      <c r="E582" s="154" t="s">
        <v>19</v>
      </c>
      <c r="F582" s="155" t="s">
        <v>164</v>
      </c>
      <c r="H582" s="156">
        <v>9.4</v>
      </c>
      <c r="I582" s="157"/>
      <c r="L582" s="153"/>
      <c r="M582" s="158"/>
      <c r="U582" s="334"/>
      <c r="V582" s="1" t="str">
        <f t="shared" si="7"/>
        <v/>
      </c>
      <c r="AT582" s="154" t="s">
        <v>161</v>
      </c>
      <c r="AU582" s="154" t="s">
        <v>88</v>
      </c>
      <c r="AV582" s="13" t="s">
        <v>157</v>
      </c>
      <c r="AW582" s="13" t="s">
        <v>36</v>
      </c>
      <c r="AX582" s="13" t="s">
        <v>82</v>
      </c>
      <c r="AY582" s="154" t="s">
        <v>149</v>
      </c>
    </row>
    <row r="583" spans="2:65" s="1" customFormat="1" ht="16.5" customHeight="1" x14ac:dyDescent="0.2">
      <c r="B583" s="33"/>
      <c r="C583" s="129" t="s">
        <v>923</v>
      </c>
      <c r="D583" s="129" t="s">
        <v>152</v>
      </c>
      <c r="E583" s="130" t="s">
        <v>924</v>
      </c>
      <c r="F583" s="131" t="s">
        <v>925</v>
      </c>
      <c r="G583" s="132" t="s">
        <v>167</v>
      </c>
      <c r="H583" s="133">
        <v>8.9039999999999999</v>
      </c>
      <c r="I583" s="134"/>
      <c r="J583" s="135">
        <f>ROUND(I583*H583,2)</f>
        <v>0</v>
      </c>
      <c r="K583" s="131" t="s">
        <v>156</v>
      </c>
      <c r="L583" s="33"/>
      <c r="M583" s="136" t="s">
        <v>19</v>
      </c>
      <c r="N583" s="137" t="s">
        <v>47</v>
      </c>
      <c r="P583" s="138">
        <f>O583*H583</f>
        <v>0</v>
      </c>
      <c r="Q583" s="138">
        <v>1.5E-3</v>
      </c>
      <c r="R583" s="138">
        <f>Q583*H583</f>
        <v>1.3356E-2</v>
      </c>
      <c r="S583" s="138">
        <v>0</v>
      </c>
      <c r="T583" s="138">
        <f>S583*H583</f>
        <v>0</v>
      </c>
      <c r="U583" s="331" t="s">
        <v>19</v>
      </c>
      <c r="V583" s="1" t="str">
        <f t="shared" si="7"/>
        <v/>
      </c>
      <c r="AR583" s="140" t="s">
        <v>250</v>
      </c>
      <c r="AT583" s="140" t="s">
        <v>152</v>
      </c>
      <c r="AU583" s="140" t="s">
        <v>88</v>
      </c>
      <c r="AY583" s="18" t="s">
        <v>149</v>
      </c>
      <c r="BE583" s="141">
        <f>IF(N583="základní",J583,0)</f>
        <v>0</v>
      </c>
      <c r="BF583" s="141">
        <f>IF(N583="snížená",J583,0)</f>
        <v>0</v>
      </c>
      <c r="BG583" s="141">
        <f>IF(N583="zákl. přenesená",J583,0)</f>
        <v>0</v>
      </c>
      <c r="BH583" s="141">
        <f>IF(N583="sníž. přenesená",J583,0)</f>
        <v>0</v>
      </c>
      <c r="BI583" s="141">
        <f>IF(N583="nulová",J583,0)</f>
        <v>0</v>
      </c>
      <c r="BJ583" s="18" t="s">
        <v>88</v>
      </c>
      <c r="BK583" s="141">
        <f>ROUND(I583*H583,2)</f>
        <v>0</v>
      </c>
      <c r="BL583" s="18" t="s">
        <v>250</v>
      </c>
      <c r="BM583" s="140" t="s">
        <v>926</v>
      </c>
    </row>
    <row r="584" spans="2:65" s="1" customFormat="1" ht="11.25" x14ac:dyDescent="0.2">
      <c r="B584" s="33"/>
      <c r="D584" s="142" t="s">
        <v>159</v>
      </c>
      <c r="F584" s="143" t="s">
        <v>927</v>
      </c>
      <c r="I584" s="144"/>
      <c r="L584" s="33"/>
      <c r="M584" s="145"/>
      <c r="U584" s="332"/>
      <c r="V584" s="1" t="str">
        <f t="shared" si="7"/>
        <v/>
      </c>
      <c r="AT584" s="18" t="s">
        <v>159</v>
      </c>
      <c r="AU584" s="18" t="s">
        <v>88</v>
      </c>
    </row>
    <row r="585" spans="2:65" s="14" customFormat="1" ht="11.25" x14ac:dyDescent="0.2">
      <c r="B585" s="159"/>
      <c r="D585" s="147" t="s">
        <v>161</v>
      </c>
      <c r="E585" s="160" t="s">
        <v>19</v>
      </c>
      <c r="F585" s="161" t="s">
        <v>408</v>
      </c>
      <c r="H585" s="160" t="s">
        <v>19</v>
      </c>
      <c r="I585" s="162"/>
      <c r="L585" s="159"/>
      <c r="M585" s="163"/>
      <c r="U585" s="335"/>
      <c r="V585" s="1" t="str">
        <f t="shared" si="7"/>
        <v/>
      </c>
      <c r="AT585" s="160" t="s">
        <v>161</v>
      </c>
      <c r="AU585" s="160" t="s">
        <v>88</v>
      </c>
      <c r="AV585" s="14" t="s">
        <v>82</v>
      </c>
      <c r="AW585" s="14" t="s">
        <v>36</v>
      </c>
      <c r="AX585" s="14" t="s">
        <v>75</v>
      </c>
      <c r="AY585" s="160" t="s">
        <v>149</v>
      </c>
    </row>
    <row r="586" spans="2:65" s="12" customFormat="1" ht="11.25" x14ac:dyDescent="0.2">
      <c r="B586" s="146"/>
      <c r="D586" s="147" t="s">
        <v>161</v>
      </c>
      <c r="E586" s="148" t="s">
        <v>19</v>
      </c>
      <c r="F586" s="149" t="s">
        <v>928</v>
      </c>
      <c r="H586" s="150">
        <v>8.9039999999999999</v>
      </c>
      <c r="I586" s="151"/>
      <c r="L586" s="146"/>
      <c r="M586" s="152"/>
      <c r="U586" s="333"/>
      <c r="V586" s="1" t="str">
        <f t="shared" si="7"/>
        <v/>
      </c>
      <c r="AT586" s="148" t="s">
        <v>161</v>
      </c>
      <c r="AU586" s="148" t="s">
        <v>88</v>
      </c>
      <c r="AV586" s="12" t="s">
        <v>88</v>
      </c>
      <c r="AW586" s="12" t="s">
        <v>36</v>
      </c>
      <c r="AX586" s="12" t="s">
        <v>75</v>
      </c>
      <c r="AY586" s="148" t="s">
        <v>149</v>
      </c>
    </row>
    <row r="587" spans="2:65" s="13" customFormat="1" ht="11.25" x14ac:dyDescent="0.2">
      <c r="B587" s="153"/>
      <c r="D587" s="147" t="s">
        <v>161</v>
      </c>
      <c r="E587" s="154" t="s">
        <v>19</v>
      </c>
      <c r="F587" s="155" t="s">
        <v>164</v>
      </c>
      <c r="H587" s="156">
        <v>8.9039999999999999</v>
      </c>
      <c r="I587" s="157"/>
      <c r="L587" s="153"/>
      <c r="M587" s="158"/>
      <c r="U587" s="334"/>
      <c r="V587" s="1" t="str">
        <f t="shared" si="7"/>
        <v/>
      </c>
      <c r="AT587" s="154" t="s">
        <v>161</v>
      </c>
      <c r="AU587" s="154" t="s">
        <v>88</v>
      </c>
      <c r="AV587" s="13" t="s">
        <v>157</v>
      </c>
      <c r="AW587" s="13" t="s">
        <v>36</v>
      </c>
      <c r="AX587" s="13" t="s">
        <v>82</v>
      </c>
      <c r="AY587" s="154" t="s">
        <v>149</v>
      </c>
    </row>
    <row r="588" spans="2:65" s="1" customFormat="1" ht="16.5" customHeight="1" x14ac:dyDescent="0.2">
      <c r="B588" s="33"/>
      <c r="C588" s="129" t="s">
        <v>929</v>
      </c>
      <c r="D588" s="129" t="s">
        <v>152</v>
      </c>
      <c r="E588" s="130" t="s">
        <v>930</v>
      </c>
      <c r="F588" s="131" t="s">
        <v>931</v>
      </c>
      <c r="G588" s="132" t="s">
        <v>298</v>
      </c>
      <c r="H588" s="133">
        <v>2</v>
      </c>
      <c r="I588" s="134"/>
      <c r="J588" s="135">
        <f>ROUND(I588*H588,2)</f>
        <v>0</v>
      </c>
      <c r="K588" s="131" t="s">
        <v>156</v>
      </c>
      <c r="L588" s="33"/>
      <c r="M588" s="136" t="s">
        <v>19</v>
      </c>
      <c r="N588" s="137" t="s">
        <v>47</v>
      </c>
      <c r="P588" s="138">
        <f>O588*H588</f>
        <v>0</v>
      </c>
      <c r="Q588" s="138">
        <v>2.1000000000000001E-4</v>
      </c>
      <c r="R588" s="138">
        <f>Q588*H588</f>
        <v>4.2000000000000002E-4</v>
      </c>
      <c r="S588" s="138">
        <v>0</v>
      </c>
      <c r="T588" s="138">
        <f>S588*H588</f>
        <v>0</v>
      </c>
      <c r="U588" s="331" t="s">
        <v>19</v>
      </c>
      <c r="V588" s="1" t="str">
        <f t="shared" si="7"/>
        <v/>
      </c>
      <c r="AR588" s="140" t="s">
        <v>250</v>
      </c>
      <c r="AT588" s="140" t="s">
        <v>152</v>
      </c>
      <c r="AU588" s="140" t="s">
        <v>88</v>
      </c>
      <c r="AY588" s="18" t="s">
        <v>149</v>
      </c>
      <c r="BE588" s="141">
        <f>IF(N588="základní",J588,0)</f>
        <v>0</v>
      </c>
      <c r="BF588" s="141">
        <f>IF(N588="snížená",J588,0)</f>
        <v>0</v>
      </c>
      <c r="BG588" s="141">
        <f>IF(N588="zákl. přenesená",J588,0)</f>
        <v>0</v>
      </c>
      <c r="BH588" s="141">
        <f>IF(N588="sníž. přenesená",J588,0)</f>
        <v>0</v>
      </c>
      <c r="BI588" s="141">
        <f>IF(N588="nulová",J588,0)</f>
        <v>0</v>
      </c>
      <c r="BJ588" s="18" t="s">
        <v>88</v>
      </c>
      <c r="BK588" s="141">
        <f>ROUND(I588*H588,2)</f>
        <v>0</v>
      </c>
      <c r="BL588" s="18" t="s">
        <v>250</v>
      </c>
      <c r="BM588" s="140" t="s">
        <v>932</v>
      </c>
    </row>
    <row r="589" spans="2:65" s="1" customFormat="1" ht="11.25" x14ac:dyDescent="0.2">
      <c r="B589" s="33"/>
      <c r="D589" s="142" t="s">
        <v>159</v>
      </c>
      <c r="F589" s="143" t="s">
        <v>933</v>
      </c>
      <c r="I589" s="144"/>
      <c r="L589" s="33"/>
      <c r="M589" s="145"/>
      <c r="U589" s="332"/>
      <c r="V589" s="1" t="str">
        <f t="shared" si="7"/>
        <v/>
      </c>
      <c r="AT589" s="18" t="s">
        <v>159</v>
      </c>
      <c r="AU589" s="18" t="s">
        <v>88</v>
      </c>
    </row>
    <row r="590" spans="2:65" s="1" customFormat="1" ht="24.2" customHeight="1" x14ac:dyDescent="0.2">
      <c r="B590" s="33"/>
      <c r="C590" s="129" t="s">
        <v>934</v>
      </c>
      <c r="D590" s="129" t="s">
        <v>152</v>
      </c>
      <c r="E590" s="130" t="s">
        <v>935</v>
      </c>
      <c r="F590" s="131" t="s">
        <v>936</v>
      </c>
      <c r="G590" s="132" t="s">
        <v>675</v>
      </c>
      <c r="H590" s="181"/>
      <c r="I590" s="134"/>
      <c r="J590" s="135">
        <f>ROUND(I590*H590,2)</f>
        <v>0</v>
      </c>
      <c r="K590" s="131" t="s">
        <v>156</v>
      </c>
      <c r="L590" s="33"/>
      <c r="M590" s="136" t="s">
        <v>19</v>
      </c>
      <c r="N590" s="137" t="s">
        <v>47</v>
      </c>
      <c r="P590" s="138">
        <f>O590*H590</f>
        <v>0</v>
      </c>
      <c r="Q590" s="138">
        <v>0</v>
      </c>
      <c r="R590" s="138">
        <f>Q590*H590</f>
        <v>0</v>
      </c>
      <c r="S590" s="138">
        <v>0</v>
      </c>
      <c r="T590" s="138">
        <f>S590*H590</f>
        <v>0</v>
      </c>
      <c r="U590" s="331" t="s">
        <v>19</v>
      </c>
      <c r="V590" s="1" t="str">
        <f t="shared" si="7"/>
        <v/>
      </c>
      <c r="AR590" s="140" t="s">
        <v>250</v>
      </c>
      <c r="AT590" s="140" t="s">
        <v>152</v>
      </c>
      <c r="AU590" s="140" t="s">
        <v>88</v>
      </c>
      <c r="AY590" s="18" t="s">
        <v>149</v>
      </c>
      <c r="BE590" s="141">
        <f>IF(N590="základní",J590,0)</f>
        <v>0</v>
      </c>
      <c r="BF590" s="141">
        <f>IF(N590="snížená",J590,0)</f>
        <v>0</v>
      </c>
      <c r="BG590" s="141">
        <f>IF(N590="zákl. přenesená",J590,0)</f>
        <v>0</v>
      </c>
      <c r="BH590" s="141">
        <f>IF(N590="sníž. přenesená",J590,0)</f>
        <v>0</v>
      </c>
      <c r="BI590" s="141">
        <f>IF(N590="nulová",J590,0)</f>
        <v>0</v>
      </c>
      <c r="BJ590" s="18" t="s">
        <v>88</v>
      </c>
      <c r="BK590" s="141">
        <f>ROUND(I590*H590,2)</f>
        <v>0</v>
      </c>
      <c r="BL590" s="18" t="s">
        <v>250</v>
      </c>
      <c r="BM590" s="140" t="s">
        <v>937</v>
      </c>
    </row>
    <row r="591" spans="2:65" s="1" customFormat="1" ht="11.25" x14ac:dyDescent="0.2">
      <c r="B591" s="33"/>
      <c r="D591" s="142" t="s">
        <v>159</v>
      </c>
      <c r="F591" s="143" t="s">
        <v>938</v>
      </c>
      <c r="I591" s="144"/>
      <c r="L591" s="33"/>
      <c r="M591" s="145"/>
      <c r="U591" s="332"/>
      <c r="V591" s="1" t="str">
        <f t="shared" si="7"/>
        <v/>
      </c>
      <c r="AT591" s="18" t="s">
        <v>159</v>
      </c>
      <c r="AU591" s="18" t="s">
        <v>88</v>
      </c>
    </row>
    <row r="592" spans="2:65" s="11" customFormat="1" ht="22.9" customHeight="1" x14ac:dyDescent="0.2">
      <c r="B592" s="117"/>
      <c r="D592" s="118" t="s">
        <v>74</v>
      </c>
      <c r="E592" s="127" t="s">
        <v>939</v>
      </c>
      <c r="F592" s="127" t="s">
        <v>940</v>
      </c>
      <c r="I592" s="120"/>
      <c r="J592" s="128">
        <f>BK592</f>
        <v>0</v>
      </c>
      <c r="L592" s="117"/>
      <c r="M592" s="122"/>
      <c r="P592" s="123">
        <f>SUM(P593:P620)</f>
        <v>0</v>
      </c>
      <c r="R592" s="123">
        <f>SUM(R593:R620)</f>
        <v>0.13980276</v>
      </c>
      <c r="T592" s="123">
        <f>SUM(T593:T620)</f>
        <v>1.9023769999999999E-2</v>
      </c>
      <c r="U592" s="330"/>
      <c r="V592" s="1" t="str">
        <f t="shared" si="7"/>
        <v/>
      </c>
      <c r="AR592" s="118" t="s">
        <v>88</v>
      </c>
      <c r="AT592" s="125" t="s">
        <v>74</v>
      </c>
      <c r="AU592" s="125" t="s">
        <v>82</v>
      </c>
      <c r="AY592" s="118" t="s">
        <v>149</v>
      </c>
      <c r="BK592" s="126">
        <f>SUM(BK593:BK620)</f>
        <v>0</v>
      </c>
    </row>
    <row r="593" spans="2:65" s="1" customFormat="1" ht="16.5" customHeight="1" x14ac:dyDescent="0.2">
      <c r="B593" s="33"/>
      <c r="C593" s="129" t="s">
        <v>941</v>
      </c>
      <c r="D593" s="129" t="s">
        <v>152</v>
      </c>
      <c r="E593" s="130" t="s">
        <v>942</v>
      </c>
      <c r="F593" s="131" t="s">
        <v>943</v>
      </c>
      <c r="G593" s="132" t="s">
        <v>167</v>
      </c>
      <c r="H593" s="133">
        <v>61.366999999999997</v>
      </c>
      <c r="I593" s="134"/>
      <c r="J593" s="135">
        <f>ROUND(I593*H593,2)</f>
        <v>0</v>
      </c>
      <c r="K593" s="131" t="s">
        <v>156</v>
      </c>
      <c r="L593" s="33"/>
      <c r="M593" s="136" t="s">
        <v>19</v>
      </c>
      <c r="N593" s="137" t="s">
        <v>47</v>
      </c>
      <c r="P593" s="138">
        <f>O593*H593</f>
        <v>0</v>
      </c>
      <c r="Q593" s="138">
        <v>1E-3</v>
      </c>
      <c r="R593" s="138">
        <f>Q593*H593</f>
        <v>6.1366999999999998E-2</v>
      </c>
      <c r="S593" s="138">
        <v>3.1E-4</v>
      </c>
      <c r="T593" s="138">
        <f>S593*H593</f>
        <v>1.9023769999999999E-2</v>
      </c>
      <c r="U593" s="331" t="s">
        <v>19</v>
      </c>
      <c r="V593" s="1" t="str">
        <f t="shared" si="7"/>
        <v/>
      </c>
      <c r="AR593" s="140" t="s">
        <v>250</v>
      </c>
      <c r="AT593" s="140" t="s">
        <v>152</v>
      </c>
      <c r="AU593" s="140" t="s">
        <v>88</v>
      </c>
      <c r="AY593" s="18" t="s">
        <v>149</v>
      </c>
      <c r="BE593" s="141">
        <f>IF(N593="základní",J593,0)</f>
        <v>0</v>
      </c>
      <c r="BF593" s="141">
        <f>IF(N593="snížená",J593,0)</f>
        <v>0</v>
      </c>
      <c r="BG593" s="141">
        <f>IF(N593="zákl. přenesená",J593,0)</f>
        <v>0</v>
      </c>
      <c r="BH593" s="141">
        <f>IF(N593="sníž. přenesená",J593,0)</f>
        <v>0</v>
      </c>
      <c r="BI593" s="141">
        <f>IF(N593="nulová",J593,0)</f>
        <v>0</v>
      </c>
      <c r="BJ593" s="18" t="s">
        <v>88</v>
      </c>
      <c r="BK593" s="141">
        <f>ROUND(I593*H593,2)</f>
        <v>0</v>
      </c>
      <c r="BL593" s="18" t="s">
        <v>250</v>
      </c>
      <c r="BM593" s="140" t="s">
        <v>944</v>
      </c>
    </row>
    <row r="594" spans="2:65" s="1" customFormat="1" ht="11.25" x14ac:dyDescent="0.2">
      <c r="B594" s="33"/>
      <c r="D594" s="142" t="s">
        <v>159</v>
      </c>
      <c r="F594" s="143" t="s">
        <v>945</v>
      </c>
      <c r="I594" s="144"/>
      <c r="L594" s="33"/>
      <c r="M594" s="145"/>
      <c r="U594" s="332"/>
      <c r="V594" s="1" t="str">
        <f t="shared" si="7"/>
        <v/>
      </c>
      <c r="AT594" s="18" t="s">
        <v>159</v>
      </c>
      <c r="AU594" s="18" t="s">
        <v>88</v>
      </c>
    </row>
    <row r="595" spans="2:65" s="12" customFormat="1" ht="11.25" x14ac:dyDescent="0.2">
      <c r="B595" s="146"/>
      <c r="D595" s="147" t="s">
        <v>161</v>
      </c>
      <c r="E595" s="148" t="s">
        <v>19</v>
      </c>
      <c r="F595" s="149" t="s">
        <v>946</v>
      </c>
      <c r="H595" s="150">
        <v>41.478999999999999</v>
      </c>
      <c r="I595" s="151"/>
      <c r="L595" s="146"/>
      <c r="M595" s="152"/>
      <c r="U595" s="333"/>
      <c r="V595" s="1" t="str">
        <f t="shared" si="7"/>
        <v/>
      </c>
      <c r="AT595" s="148" t="s">
        <v>161</v>
      </c>
      <c r="AU595" s="148" t="s">
        <v>88</v>
      </c>
      <c r="AV595" s="12" t="s">
        <v>88</v>
      </c>
      <c r="AW595" s="12" t="s">
        <v>36</v>
      </c>
      <c r="AX595" s="12" t="s">
        <v>75</v>
      </c>
      <c r="AY595" s="148" t="s">
        <v>149</v>
      </c>
    </row>
    <row r="596" spans="2:65" s="12" customFormat="1" ht="11.25" x14ac:dyDescent="0.2">
      <c r="B596" s="146"/>
      <c r="D596" s="147" t="s">
        <v>161</v>
      </c>
      <c r="E596" s="148" t="s">
        <v>19</v>
      </c>
      <c r="F596" s="149" t="s">
        <v>947</v>
      </c>
      <c r="H596" s="150">
        <v>19.888000000000002</v>
      </c>
      <c r="I596" s="151"/>
      <c r="L596" s="146"/>
      <c r="M596" s="152"/>
      <c r="U596" s="333"/>
      <c r="V596" s="1" t="str">
        <f t="shared" si="7"/>
        <v/>
      </c>
      <c r="AT596" s="148" t="s">
        <v>161</v>
      </c>
      <c r="AU596" s="148" t="s">
        <v>88</v>
      </c>
      <c r="AV596" s="12" t="s">
        <v>88</v>
      </c>
      <c r="AW596" s="12" t="s">
        <v>36</v>
      </c>
      <c r="AX596" s="12" t="s">
        <v>75</v>
      </c>
      <c r="AY596" s="148" t="s">
        <v>149</v>
      </c>
    </row>
    <row r="597" spans="2:65" s="13" customFormat="1" ht="11.25" x14ac:dyDescent="0.2">
      <c r="B597" s="153"/>
      <c r="D597" s="147" t="s">
        <v>161</v>
      </c>
      <c r="E597" s="154" t="s">
        <v>19</v>
      </c>
      <c r="F597" s="155" t="s">
        <v>164</v>
      </c>
      <c r="H597" s="156">
        <v>61.367000000000004</v>
      </c>
      <c r="I597" s="157"/>
      <c r="L597" s="153"/>
      <c r="M597" s="158"/>
      <c r="U597" s="334"/>
      <c r="V597" s="1" t="str">
        <f t="shared" si="7"/>
        <v/>
      </c>
      <c r="AT597" s="154" t="s">
        <v>161</v>
      </c>
      <c r="AU597" s="154" t="s">
        <v>88</v>
      </c>
      <c r="AV597" s="13" t="s">
        <v>157</v>
      </c>
      <c r="AW597" s="13" t="s">
        <v>36</v>
      </c>
      <c r="AX597" s="13" t="s">
        <v>82</v>
      </c>
      <c r="AY597" s="154" t="s">
        <v>149</v>
      </c>
    </row>
    <row r="598" spans="2:65" s="1" customFormat="1" ht="16.5" customHeight="1" x14ac:dyDescent="0.2">
      <c r="B598" s="33"/>
      <c r="C598" s="129" t="s">
        <v>948</v>
      </c>
      <c r="D598" s="129" t="s">
        <v>152</v>
      </c>
      <c r="E598" s="130" t="s">
        <v>949</v>
      </c>
      <c r="F598" s="131" t="s">
        <v>950</v>
      </c>
      <c r="G598" s="132" t="s">
        <v>167</v>
      </c>
      <c r="H598" s="133">
        <v>61.366999999999997</v>
      </c>
      <c r="I598" s="134"/>
      <c r="J598" s="135">
        <f>ROUND(I598*H598,2)</f>
        <v>0</v>
      </c>
      <c r="K598" s="131" t="s">
        <v>156</v>
      </c>
      <c r="L598" s="33"/>
      <c r="M598" s="136" t="s">
        <v>19</v>
      </c>
      <c r="N598" s="137" t="s">
        <v>47</v>
      </c>
      <c r="P598" s="138">
        <f>O598*H598</f>
        <v>0</v>
      </c>
      <c r="Q598" s="138">
        <v>0</v>
      </c>
      <c r="R598" s="138">
        <f>Q598*H598</f>
        <v>0</v>
      </c>
      <c r="S598" s="138">
        <v>0</v>
      </c>
      <c r="T598" s="138">
        <f>S598*H598</f>
        <v>0</v>
      </c>
      <c r="U598" s="331" t="s">
        <v>19</v>
      </c>
      <c r="V598" s="1" t="str">
        <f t="shared" si="7"/>
        <v/>
      </c>
      <c r="AR598" s="140" t="s">
        <v>250</v>
      </c>
      <c r="AT598" s="140" t="s">
        <v>152</v>
      </c>
      <c r="AU598" s="140" t="s">
        <v>88</v>
      </c>
      <c r="AY598" s="18" t="s">
        <v>149</v>
      </c>
      <c r="BE598" s="141">
        <f>IF(N598="základní",J598,0)</f>
        <v>0</v>
      </c>
      <c r="BF598" s="141">
        <f>IF(N598="snížená",J598,0)</f>
        <v>0</v>
      </c>
      <c r="BG598" s="141">
        <f>IF(N598="zákl. přenesená",J598,0)</f>
        <v>0</v>
      </c>
      <c r="BH598" s="141">
        <f>IF(N598="sníž. přenesená",J598,0)</f>
        <v>0</v>
      </c>
      <c r="BI598" s="141">
        <f>IF(N598="nulová",J598,0)</f>
        <v>0</v>
      </c>
      <c r="BJ598" s="18" t="s">
        <v>88</v>
      </c>
      <c r="BK598" s="141">
        <f>ROUND(I598*H598,2)</f>
        <v>0</v>
      </c>
      <c r="BL598" s="18" t="s">
        <v>250</v>
      </c>
      <c r="BM598" s="140" t="s">
        <v>951</v>
      </c>
    </row>
    <row r="599" spans="2:65" s="1" customFormat="1" ht="11.25" x14ac:dyDescent="0.2">
      <c r="B599" s="33"/>
      <c r="D599" s="142" t="s">
        <v>159</v>
      </c>
      <c r="F599" s="143" t="s">
        <v>952</v>
      </c>
      <c r="I599" s="144"/>
      <c r="L599" s="33"/>
      <c r="M599" s="145"/>
      <c r="U599" s="332"/>
      <c r="V599" s="1" t="str">
        <f t="shared" si="7"/>
        <v/>
      </c>
      <c r="AT599" s="18" t="s">
        <v>159</v>
      </c>
      <c r="AU599" s="18" t="s">
        <v>88</v>
      </c>
    </row>
    <row r="600" spans="2:65" s="1" customFormat="1" ht="16.5" customHeight="1" x14ac:dyDescent="0.2">
      <c r="B600" s="33"/>
      <c r="C600" s="129" t="s">
        <v>953</v>
      </c>
      <c r="D600" s="129" t="s">
        <v>152</v>
      </c>
      <c r="E600" s="130" t="s">
        <v>954</v>
      </c>
      <c r="F600" s="131" t="s">
        <v>955</v>
      </c>
      <c r="G600" s="132" t="s">
        <v>167</v>
      </c>
      <c r="H600" s="133">
        <v>132.55600000000001</v>
      </c>
      <c r="I600" s="134"/>
      <c r="J600" s="135">
        <f>ROUND(I600*H600,2)</f>
        <v>0</v>
      </c>
      <c r="K600" s="131" t="s">
        <v>156</v>
      </c>
      <c r="L600" s="33"/>
      <c r="M600" s="136" t="s">
        <v>19</v>
      </c>
      <c r="N600" s="137" t="s">
        <v>47</v>
      </c>
      <c r="P600" s="138">
        <f>O600*H600</f>
        <v>0</v>
      </c>
      <c r="Q600" s="138">
        <v>2.0000000000000001E-4</v>
      </c>
      <c r="R600" s="138">
        <f>Q600*H600</f>
        <v>2.6511200000000002E-2</v>
      </c>
      <c r="S600" s="138">
        <v>0</v>
      </c>
      <c r="T600" s="138">
        <f>S600*H600</f>
        <v>0</v>
      </c>
      <c r="U600" s="331" t="s">
        <v>19</v>
      </c>
      <c r="V600" s="1" t="str">
        <f t="shared" si="7"/>
        <v/>
      </c>
      <c r="AR600" s="140" t="s">
        <v>250</v>
      </c>
      <c r="AT600" s="140" t="s">
        <v>152</v>
      </c>
      <c r="AU600" s="140" t="s">
        <v>88</v>
      </c>
      <c r="AY600" s="18" t="s">
        <v>149</v>
      </c>
      <c r="BE600" s="141">
        <f>IF(N600="základní",J600,0)</f>
        <v>0</v>
      </c>
      <c r="BF600" s="141">
        <f>IF(N600="snížená",J600,0)</f>
        <v>0</v>
      </c>
      <c r="BG600" s="141">
        <f>IF(N600="zákl. přenesená",J600,0)</f>
        <v>0</v>
      </c>
      <c r="BH600" s="141">
        <f>IF(N600="sníž. přenesená",J600,0)</f>
        <v>0</v>
      </c>
      <c r="BI600" s="141">
        <f>IF(N600="nulová",J600,0)</f>
        <v>0</v>
      </c>
      <c r="BJ600" s="18" t="s">
        <v>88</v>
      </c>
      <c r="BK600" s="141">
        <f>ROUND(I600*H600,2)</f>
        <v>0</v>
      </c>
      <c r="BL600" s="18" t="s">
        <v>250</v>
      </c>
      <c r="BM600" s="140" t="s">
        <v>956</v>
      </c>
    </row>
    <row r="601" spans="2:65" s="1" customFormat="1" ht="11.25" x14ac:dyDescent="0.2">
      <c r="B601" s="33"/>
      <c r="D601" s="142" t="s">
        <v>159</v>
      </c>
      <c r="F601" s="143" t="s">
        <v>957</v>
      </c>
      <c r="I601" s="144"/>
      <c r="L601" s="33"/>
      <c r="M601" s="145"/>
      <c r="U601" s="332"/>
      <c r="V601" s="1" t="str">
        <f t="shared" si="7"/>
        <v/>
      </c>
      <c r="AT601" s="18" t="s">
        <v>159</v>
      </c>
      <c r="AU601" s="18" t="s">
        <v>88</v>
      </c>
    </row>
    <row r="602" spans="2:65" s="14" customFormat="1" ht="11.25" x14ac:dyDescent="0.2">
      <c r="B602" s="159"/>
      <c r="D602" s="147" t="s">
        <v>161</v>
      </c>
      <c r="E602" s="160" t="s">
        <v>19</v>
      </c>
      <c r="F602" s="161" t="s">
        <v>397</v>
      </c>
      <c r="H602" s="160" t="s">
        <v>19</v>
      </c>
      <c r="I602" s="162"/>
      <c r="L602" s="159"/>
      <c r="M602" s="163"/>
      <c r="U602" s="335"/>
      <c r="V602" s="1" t="str">
        <f t="shared" si="7"/>
        <v/>
      </c>
      <c r="AT602" s="160" t="s">
        <v>161</v>
      </c>
      <c r="AU602" s="160" t="s">
        <v>88</v>
      </c>
      <c r="AV602" s="14" t="s">
        <v>82</v>
      </c>
      <c r="AW602" s="14" t="s">
        <v>36</v>
      </c>
      <c r="AX602" s="14" t="s">
        <v>75</v>
      </c>
      <c r="AY602" s="160" t="s">
        <v>149</v>
      </c>
    </row>
    <row r="603" spans="2:65" s="12" customFormat="1" ht="11.25" x14ac:dyDescent="0.2">
      <c r="B603" s="146"/>
      <c r="D603" s="147" t="s">
        <v>161</v>
      </c>
      <c r="E603" s="148" t="s">
        <v>19</v>
      </c>
      <c r="F603" s="149" t="s">
        <v>958</v>
      </c>
      <c r="H603" s="150">
        <v>82.4</v>
      </c>
      <c r="I603" s="151"/>
      <c r="L603" s="146"/>
      <c r="M603" s="152"/>
      <c r="U603" s="333"/>
      <c r="V603" s="1" t="str">
        <f t="shared" si="7"/>
        <v/>
      </c>
      <c r="AT603" s="148" t="s">
        <v>161</v>
      </c>
      <c r="AU603" s="148" t="s">
        <v>88</v>
      </c>
      <c r="AV603" s="12" t="s">
        <v>88</v>
      </c>
      <c r="AW603" s="12" t="s">
        <v>36</v>
      </c>
      <c r="AX603" s="12" t="s">
        <v>75</v>
      </c>
      <c r="AY603" s="148" t="s">
        <v>149</v>
      </c>
    </row>
    <row r="604" spans="2:65" s="12" customFormat="1" ht="11.25" x14ac:dyDescent="0.2">
      <c r="B604" s="146"/>
      <c r="D604" s="147" t="s">
        <v>161</v>
      </c>
      <c r="E604" s="148" t="s">
        <v>19</v>
      </c>
      <c r="F604" s="149" t="s">
        <v>399</v>
      </c>
      <c r="H604" s="150">
        <v>1.4379999999999999</v>
      </c>
      <c r="I604" s="151"/>
      <c r="L604" s="146"/>
      <c r="M604" s="152"/>
      <c r="U604" s="333"/>
      <c r="V604" s="1" t="str">
        <f t="shared" si="7"/>
        <v/>
      </c>
      <c r="AT604" s="148" t="s">
        <v>161</v>
      </c>
      <c r="AU604" s="148" t="s">
        <v>88</v>
      </c>
      <c r="AV604" s="12" t="s">
        <v>88</v>
      </c>
      <c r="AW604" s="12" t="s">
        <v>36</v>
      </c>
      <c r="AX604" s="12" t="s">
        <v>75</v>
      </c>
      <c r="AY604" s="148" t="s">
        <v>149</v>
      </c>
    </row>
    <row r="605" spans="2:65" s="12" customFormat="1" ht="11.25" x14ac:dyDescent="0.2">
      <c r="B605" s="146"/>
      <c r="D605" s="147" t="s">
        <v>161</v>
      </c>
      <c r="E605" s="148" t="s">
        <v>19</v>
      </c>
      <c r="F605" s="149" t="s">
        <v>400</v>
      </c>
      <c r="H605" s="150">
        <v>2.9260000000000002</v>
      </c>
      <c r="I605" s="151"/>
      <c r="L605" s="146"/>
      <c r="M605" s="152"/>
      <c r="U605" s="333"/>
      <c r="V605" s="1" t="str">
        <f t="shared" si="7"/>
        <v/>
      </c>
      <c r="AT605" s="148" t="s">
        <v>161</v>
      </c>
      <c r="AU605" s="148" t="s">
        <v>88</v>
      </c>
      <c r="AV605" s="12" t="s">
        <v>88</v>
      </c>
      <c r="AW605" s="12" t="s">
        <v>36</v>
      </c>
      <c r="AX605" s="12" t="s">
        <v>75</v>
      </c>
      <c r="AY605" s="148" t="s">
        <v>149</v>
      </c>
    </row>
    <row r="606" spans="2:65" s="14" customFormat="1" ht="11.25" x14ac:dyDescent="0.2">
      <c r="B606" s="159"/>
      <c r="D606" s="147" t="s">
        <v>161</v>
      </c>
      <c r="E606" s="160" t="s">
        <v>19</v>
      </c>
      <c r="F606" s="161" t="s">
        <v>403</v>
      </c>
      <c r="H606" s="160" t="s">
        <v>19</v>
      </c>
      <c r="I606" s="162"/>
      <c r="L606" s="159"/>
      <c r="M606" s="163"/>
      <c r="U606" s="335"/>
      <c r="V606" s="1" t="str">
        <f t="shared" si="7"/>
        <v/>
      </c>
      <c r="AT606" s="160" t="s">
        <v>161</v>
      </c>
      <c r="AU606" s="160" t="s">
        <v>88</v>
      </c>
      <c r="AV606" s="14" t="s">
        <v>82</v>
      </c>
      <c r="AW606" s="14" t="s">
        <v>36</v>
      </c>
      <c r="AX606" s="14" t="s">
        <v>75</v>
      </c>
      <c r="AY606" s="160" t="s">
        <v>149</v>
      </c>
    </row>
    <row r="607" spans="2:65" s="12" customFormat="1" ht="11.25" x14ac:dyDescent="0.2">
      <c r="B607" s="146"/>
      <c r="D607" s="147" t="s">
        <v>161</v>
      </c>
      <c r="E607" s="148" t="s">
        <v>19</v>
      </c>
      <c r="F607" s="149" t="s">
        <v>959</v>
      </c>
      <c r="H607" s="150">
        <v>6.8049999999999997</v>
      </c>
      <c r="I607" s="151"/>
      <c r="L607" s="146"/>
      <c r="M607" s="152"/>
      <c r="U607" s="333"/>
      <c r="V607" s="1" t="str">
        <f t="shared" si="7"/>
        <v/>
      </c>
      <c r="AT607" s="148" t="s">
        <v>161</v>
      </c>
      <c r="AU607" s="148" t="s">
        <v>88</v>
      </c>
      <c r="AV607" s="12" t="s">
        <v>88</v>
      </c>
      <c r="AW607" s="12" t="s">
        <v>36</v>
      </c>
      <c r="AX607" s="12" t="s">
        <v>75</v>
      </c>
      <c r="AY607" s="148" t="s">
        <v>149</v>
      </c>
    </row>
    <row r="608" spans="2:65" s="14" customFormat="1" ht="11.25" x14ac:dyDescent="0.2">
      <c r="B608" s="159"/>
      <c r="D608" s="147" t="s">
        <v>161</v>
      </c>
      <c r="E608" s="160" t="s">
        <v>19</v>
      </c>
      <c r="F608" s="161" t="s">
        <v>405</v>
      </c>
      <c r="H608" s="160" t="s">
        <v>19</v>
      </c>
      <c r="I608" s="162"/>
      <c r="L608" s="159"/>
      <c r="M608" s="163"/>
      <c r="U608" s="335"/>
      <c r="V608" s="1" t="str">
        <f t="shared" si="7"/>
        <v/>
      </c>
      <c r="AT608" s="160" t="s">
        <v>161</v>
      </c>
      <c r="AU608" s="160" t="s">
        <v>88</v>
      </c>
      <c r="AV608" s="14" t="s">
        <v>82</v>
      </c>
      <c r="AW608" s="14" t="s">
        <v>36</v>
      </c>
      <c r="AX608" s="14" t="s">
        <v>75</v>
      </c>
      <c r="AY608" s="160" t="s">
        <v>149</v>
      </c>
    </row>
    <row r="609" spans="2:65" s="12" customFormat="1" ht="11.25" x14ac:dyDescent="0.2">
      <c r="B609" s="146"/>
      <c r="D609" s="147" t="s">
        <v>161</v>
      </c>
      <c r="E609" s="148" t="s">
        <v>19</v>
      </c>
      <c r="F609" s="149" t="s">
        <v>960</v>
      </c>
      <c r="H609" s="150">
        <v>29.812999999999999</v>
      </c>
      <c r="I609" s="151"/>
      <c r="L609" s="146"/>
      <c r="M609" s="152"/>
      <c r="U609" s="333"/>
      <c r="V609" s="1" t="str">
        <f t="shared" si="7"/>
        <v/>
      </c>
      <c r="AT609" s="148" t="s">
        <v>161</v>
      </c>
      <c r="AU609" s="148" t="s">
        <v>88</v>
      </c>
      <c r="AV609" s="12" t="s">
        <v>88</v>
      </c>
      <c r="AW609" s="12" t="s">
        <v>36</v>
      </c>
      <c r="AX609" s="12" t="s">
        <v>75</v>
      </c>
      <c r="AY609" s="148" t="s">
        <v>149</v>
      </c>
    </row>
    <row r="610" spans="2:65" s="14" customFormat="1" ht="11.25" x14ac:dyDescent="0.2">
      <c r="B610" s="159"/>
      <c r="D610" s="147" t="s">
        <v>161</v>
      </c>
      <c r="E610" s="160" t="s">
        <v>19</v>
      </c>
      <c r="F610" s="161" t="s">
        <v>408</v>
      </c>
      <c r="H610" s="160" t="s">
        <v>19</v>
      </c>
      <c r="I610" s="162"/>
      <c r="L610" s="159"/>
      <c r="M610" s="163"/>
      <c r="U610" s="335"/>
      <c r="V610" s="1" t="str">
        <f t="shared" si="7"/>
        <v/>
      </c>
      <c r="AT610" s="160" t="s">
        <v>161</v>
      </c>
      <c r="AU610" s="160" t="s">
        <v>88</v>
      </c>
      <c r="AV610" s="14" t="s">
        <v>82</v>
      </c>
      <c r="AW610" s="14" t="s">
        <v>36</v>
      </c>
      <c r="AX610" s="14" t="s">
        <v>75</v>
      </c>
      <c r="AY610" s="160" t="s">
        <v>149</v>
      </c>
    </row>
    <row r="611" spans="2:65" s="12" customFormat="1" ht="11.25" x14ac:dyDescent="0.2">
      <c r="B611" s="146"/>
      <c r="D611" s="147" t="s">
        <v>161</v>
      </c>
      <c r="E611" s="148" t="s">
        <v>19</v>
      </c>
      <c r="F611" s="149" t="s">
        <v>961</v>
      </c>
      <c r="H611" s="150">
        <v>23.582000000000001</v>
      </c>
      <c r="I611" s="151"/>
      <c r="L611" s="146"/>
      <c r="M611" s="152"/>
      <c r="U611" s="333"/>
      <c r="V611" s="1" t="str">
        <f t="shared" si="7"/>
        <v/>
      </c>
      <c r="AT611" s="148" t="s">
        <v>161</v>
      </c>
      <c r="AU611" s="148" t="s">
        <v>88</v>
      </c>
      <c r="AV611" s="12" t="s">
        <v>88</v>
      </c>
      <c r="AW611" s="12" t="s">
        <v>36</v>
      </c>
      <c r="AX611" s="12" t="s">
        <v>75</v>
      </c>
      <c r="AY611" s="148" t="s">
        <v>149</v>
      </c>
    </row>
    <row r="612" spans="2:65" s="14" customFormat="1" ht="11.25" x14ac:dyDescent="0.2">
      <c r="B612" s="159"/>
      <c r="D612" s="147" t="s">
        <v>161</v>
      </c>
      <c r="E612" s="160" t="s">
        <v>19</v>
      </c>
      <c r="F612" s="161" t="s">
        <v>962</v>
      </c>
      <c r="H612" s="160" t="s">
        <v>19</v>
      </c>
      <c r="I612" s="162"/>
      <c r="L612" s="159"/>
      <c r="M612" s="163"/>
      <c r="U612" s="335"/>
      <c r="V612" s="1" t="str">
        <f t="shared" si="7"/>
        <v/>
      </c>
      <c r="AT612" s="160" t="s">
        <v>161</v>
      </c>
      <c r="AU612" s="160" t="s">
        <v>88</v>
      </c>
      <c r="AV612" s="14" t="s">
        <v>82</v>
      </c>
      <c r="AW612" s="14" t="s">
        <v>36</v>
      </c>
      <c r="AX612" s="14" t="s">
        <v>75</v>
      </c>
      <c r="AY612" s="160" t="s">
        <v>149</v>
      </c>
    </row>
    <row r="613" spans="2:65" s="12" customFormat="1" ht="11.25" x14ac:dyDescent="0.2">
      <c r="B613" s="146"/>
      <c r="D613" s="147" t="s">
        <v>161</v>
      </c>
      <c r="E613" s="148" t="s">
        <v>19</v>
      </c>
      <c r="F613" s="149" t="s">
        <v>963</v>
      </c>
      <c r="H613" s="150">
        <v>-14.407999999999999</v>
      </c>
      <c r="I613" s="151"/>
      <c r="L613" s="146"/>
      <c r="M613" s="152"/>
      <c r="U613" s="333"/>
      <c r="V613" s="1" t="str">
        <f t="shared" si="7"/>
        <v/>
      </c>
      <c r="AT613" s="148" t="s">
        <v>161</v>
      </c>
      <c r="AU613" s="148" t="s">
        <v>88</v>
      </c>
      <c r="AV613" s="12" t="s">
        <v>88</v>
      </c>
      <c r="AW613" s="12" t="s">
        <v>36</v>
      </c>
      <c r="AX613" s="12" t="s">
        <v>75</v>
      </c>
      <c r="AY613" s="148" t="s">
        <v>149</v>
      </c>
    </row>
    <row r="614" spans="2:65" s="13" customFormat="1" ht="11.25" x14ac:dyDescent="0.2">
      <c r="B614" s="153"/>
      <c r="D614" s="147" t="s">
        <v>161</v>
      </c>
      <c r="E614" s="154" t="s">
        <v>19</v>
      </c>
      <c r="F614" s="155" t="s">
        <v>164</v>
      </c>
      <c r="H614" s="156">
        <v>132.55600000000004</v>
      </c>
      <c r="I614" s="157"/>
      <c r="L614" s="153"/>
      <c r="M614" s="158"/>
      <c r="U614" s="334"/>
      <c r="V614" s="1" t="str">
        <f t="shared" si="7"/>
        <v/>
      </c>
      <c r="AT614" s="154" t="s">
        <v>161</v>
      </c>
      <c r="AU614" s="154" t="s">
        <v>88</v>
      </c>
      <c r="AV614" s="13" t="s">
        <v>157</v>
      </c>
      <c r="AW614" s="13" t="s">
        <v>36</v>
      </c>
      <c r="AX614" s="13" t="s">
        <v>82</v>
      </c>
      <c r="AY614" s="154" t="s">
        <v>149</v>
      </c>
    </row>
    <row r="615" spans="2:65" s="1" customFormat="1" ht="24.2" customHeight="1" x14ac:dyDescent="0.2">
      <c r="B615" s="33"/>
      <c r="C615" s="129" t="s">
        <v>964</v>
      </c>
      <c r="D615" s="129" t="s">
        <v>152</v>
      </c>
      <c r="E615" s="130" t="s">
        <v>965</v>
      </c>
      <c r="F615" s="131" t="s">
        <v>966</v>
      </c>
      <c r="G615" s="132" t="s">
        <v>167</v>
      </c>
      <c r="H615" s="133">
        <v>132.55600000000001</v>
      </c>
      <c r="I615" s="134"/>
      <c r="J615" s="135">
        <f>ROUND(I615*H615,2)</f>
        <v>0</v>
      </c>
      <c r="K615" s="131" t="s">
        <v>156</v>
      </c>
      <c r="L615" s="33"/>
      <c r="M615" s="136" t="s">
        <v>19</v>
      </c>
      <c r="N615" s="137" t="s">
        <v>47</v>
      </c>
      <c r="P615" s="138">
        <f>O615*H615</f>
        <v>0</v>
      </c>
      <c r="Q615" s="138">
        <v>2.5999999999999998E-4</v>
      </c>
      <c r="R615" s="138">
        <f>Q615*H615</f>
        <v>3.4464559999999998E-2</v>
      </c>
      <c r="S615" s="138">
        <v>0</v>
      </c>
      <c r="T615" s="138">
        <f>S615*H615</f>
        <v>0</v>
      </c>
      <c r="U615" s="331" t="s">
        <v>19</v>
      </c>
      <c r="V615" s="1" t="str">
        <f t="shared" si="7"/>
        <v/>
      </c>
      <c r="AR615" s="140" t="s">
        <v>250</v>
      </c>
      <c r="AT615" s="140" t="s">
        <v>152</v>
      </c>
      <c r="AU615" s="140" t="s">
        <v>88</v>
      </c>
      <c r="AY615" s="18" t="s">
        <v>149</v>
      </c>
      <c r="BE615" s="141">
        <f>IF(N615="základní",J615,0)</f>
        <v>0</v>
      </c>
      <c r="BF615" s="141">
        <f>IF(N615="snížená",J615,0)</f>
        <v>0</v>
      </c>
      <c r="BG615" s="141">
        <f>IF(N615="zákl. přenesená",J615,0)</f>
        <v>0</v>
      </c>
      <c r="BH615" s="141">
        <f>IF(N615="sníž. přenesená",J615,0)</f>
        <v>0</v>
      </c>
      <c r="BI615" s="141">
        <f>IF(N615="nulová",J615,0)</f>
        <v>0</v>
      </c>
      <c r="BJ615" s="18" t="s">
        <v>88</v>
      </c>
      <c r="BK615" s="141">
        <f>ROUND(I615*H615,2)</f>
        <v>0</v>
      </c>
      <c r="BL615" s="18" t="s">
        <v>250</v>
      </c>
      <c r="BM615" s="140" t="s">
        <v>967</v>
      </c>
    </row>
    <row r="616" spans="2:65" s="1" customFormat="1" ht="11.25" x14ac:dyDescent="0.2">
      <c r="B616" s="33"/>
      <c r="D616" s="142" t="s">
        <v>159</v>
      </c>
      <c r="F616" s="143" t="s">
        <v>968</v>
      </c>
      <c r="I616" s="144"/>
      <c r="L616" s="33"/>
      <c r="M616" s="145"/>
      <c r="U616" s="332"/>
      <c r="V616" s="1" t="str">
        <f t="shared" ref="V616:V620" si="8">IF(U616="investice",J616,"")</f>
        <v/>
      </c>
      <c r="AT616" s="18" t="s">
        <v>159</v>
      </c>
      <c r="AU616" s="18" t="s">
        <v>88</v>
      </c>
    </row>
    <row r="617" spans="2:65" s="1" customFormat="1" ht="16.5" customHeight="1" x14ac:dyDescent="0.2">
      <c r="B617" s="33"/>
      <c r="C617" s="129" t="s">
        <v>969</v>
      </c>
      <c r="D617" s="129" t="s">
        <v>152</v>
      </c>
      <c r="E617" s="130" t="s">
        <v>970</v>
      </c>
      <c r="F617" s="131" t="s">
        <v>971</v>
      </c>
      <c r="G617" s="132" t="s">
        <v>167</v>
      </c>
      <c r="H617" s="133">
        <v>2</v>
      </c>
      <c r="I617" s="134"/>
      <c r="J617" s="135">
        <f>ROUND(I617*H617,2)</f>
        <v>0</v>
      </c>
      <c r="K617" s="131" t="s">
        <v>19</v>
      </c>
      <c r="L617" s="33"/>
      <c r="M617" s="136" t="s">
        <v>19</v>
      </c>
      <c r="N617" s="137" t="s">
        <v>47</v>
      </c>
      <c r="P617" s="138">
        <f>O617*H617</f>
        <v>0</v>
      </c>
      <c r="Q617" s="138">
        <v>8.7299999999999999E-3</v>
      </c>
      <c r="R617" s="138">
        <f>Q617*H617</f>
        <v>1.746E-2</v>
      </c>
      <c r="S617" s="138">
        <v>0</v>
      </c>
      <c r="T617" s="138">
        <f>S617*H617</f>
        <v>0</v>
      </c>
      <c r="U617" s="331" t="s">
        <v>19</v>
      </c>
      <c r="V617" s="1" t="str">
        <f t="shared" si="8"/>
        <v/>
      </c>
      <c r="AR617" s="140" t="s">
        <v>250</v>
      </c>
      <c r="AT617" s="140" t="s">
        <v>152</v>
      </c>
      <c r="AU617" s="140" t="s">
        <v>88</v>
      </c>
      <c r="AY617" s="18" t="s">
        <v>149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8" t="s">
        <v>88</v>
      </c>
      <c r="BK617" s="141">
        <f>ROUND(I617*H617,2)</f>
        <v>0</v>
      </c>
      <c r="BL617" s="18" t="s">
        <v>250</v>
      </c>
      <c r="BM617" s="140" t="s">
        <v>972</v>
      </c>
    </row>
    <row r="618" spans="2:65" s="1" customFormat="1" ht="29.25" x14ac:dyDescent="0.2">
      <c r="B618" s="33"/>
      <c r="D618" s="147" t="s">
        <v>220</v>
      </c>
      <c r="F618" s="164" t="s">
        <v>973</v>
      </c>
      <c r="I618" s="144"/>
      <c r="L618" s="33"/>
      <c r="M618" s="145"/>
      <c r="U618" s="332"/>
      <c r="V618" s="1" t="str">
        <f t="shared" si="8"/>
        <v/>
      </c>
      <c r="AT618" s="18" t="s">
        <v>220</v>
      </c>
      <c r="AU618" s="18" t="s">
        <v>88</v>
      </c>
    </row>
    <row r="619" spans="2:65" s="12" customFormat="1" ht="11.25" x14ac:dyDescent="0.2">
      <c r="B619" s="146"/>
      <c r="D619" s="147" t="s">
        <v>161</v>
      </c>
      <c r="E619" s="148" t="s">
        <v>19</v>
      </c>
      <c r="F619" s="149" t="s">
        <v>974</v>
      </c>
      <c r="H619" s="150">
        <v>2</v>
      </c>
      <c r="I619" s="151"/>
      <c r="L619" s="146"/>
      <c r="M619" s="152"/>
      <c r="U619" s="333"/>
      <c r="V619" s="1" t="str">
        <f t="shared" si="8"/>
        <v/>
      </c>
      <c r="AT619" s="148" t="s">
        <v>161</v>
      </c>
      <c r="AU619" s="148" t="s">
        <v>88</v>
      </c>
      <c r="AV619" s="12" t="s">
        <v>88</v>
      </c>
      <c r="AW619" s="12" t="s">
        <v>36</v>
      </c>
      <c r="AX619" s="12" t="s">
        <v>75</v>
      </c>
      <c r="AY619" s="148" t="s">
        <v>149</v>
      </c>
    </row>
    <row r="620" spans="2:65" s="13" customFormat="1" ht="11.25" x14ac:dyDescent="0.2">
      <c r="B620" s="153"/>
      <c r="D620" s="147" t="s">
        <v>161</v>
      </c>
      <c r="E620" s="154" t="s">
        <v>19</v>
      </c>
      <c r="F620" s="155" t="s">
        <v>164</v>
      </c>
      <c r="H620" s="156">
        <v>2</v>
      </c>
      <c r="I620" s="157"/>
      <c r="L620" s="153"/>
      <c r="M620" s="182"/>
      <c r="N620" s="183"/>
      <c r="O620" s="183"/>
      <c r="P620" s="183"/>
      <c r="Q620" s="183"/>
      <c r="R620" s="183"/>
      <c r="S620" s="183"/>
      <c r="T620" s="183"/>
      <c r="U620" s="337"/>
      <c r="V620" s="1" t="str">
        <f t="shared" si="8"/>
        <v/>
      </c>
      <c r="AT620" s="154" t="s">
        <v>161</v>
      </c>
      <c r="AU620" s="154" t="s">
        <v>88</v>
      </c>
      <c r="AV620" s="13" t="s">
        <v>157</v>
      </c>
      <c r="AW620" s="13" t="s">
        <v>36</v>
      </c>
      <c r="AX620" s="13" t="s">
        <v>82</v>
      </c>
      <c r="AY620" s="154" t="s">
        <v>149</v>
      </c>
    </row>
    <row r="621" spans="2:65" s="1" customFormat="1" ht="6.95" customHeight="1" x14ac:dyDescent="0.2">
      <c r="B621" s="42"/>
      <c r="C621" s="43"/>
      <c r="D621" s="43"/>
      <c r="E621" s="43"/>
      <c r="F621" s="43"/>
      <c r="G621" s="43"/>
      <c r="H621" s="43"/>
      <c r="I621" s="43"/>
      <c r="J621" s="43"/>
      <c r="K621" s="43"/>
      <c r="L621" s="33"/>
    </row>
  </sheetData>
  <sheetProtection algorithmName="SHA-512" hashValue="6WgCOd1hrVdP9Dx+hBQunmTgQ+lLNEKGuY4SEYuO6vsABas5v/gkBs7EB+5ksSCoc6xNupM6xgegEw5KwVokcA==" saltValue="MaR7G2Ly1JpwEnLikN/nKw==" spinCount="100000" sheet="1" objects="1" scenarios="1" formatColumns="0" formatRows="0" autoFilter="0"/>
  <autoFilter ref="C102:K620" xr:uid="{00000000-0009-0000-0000-000001000000}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 xr:uid="{00000000-0004-0000-0100-000000000000}"/>
    <hyperlink ref="F112" r:id="rId2" xr:uid="{00000000-0004-0000-0100-000001000000}"/>
    <hyperlink ref="F121" r:id="rId3" xr:uid="{00000000-0004-0000-0100-000002000000}"/>
    <hyperlink ref="F123" r:id="rId4" xr:uid="{00000000-0004-0000-0100-000003000000}"/>
    <hyperlink ref="F128" r:id="rId5" xr:uid="{00000000-0004-0000-0100-000004000000}"/>
    <hyperlink ref="F130" r:id="rId6" xr:uid="{00000000-0004-0000-0100-000005000000}"/>
    <hyperlink ref="F132" r:id="rId7" xr:uid="{00000000-0004-0000-0100-000006000000}"/>
    <hyperlink ref="F134" r:id="rId8" xr:uid="{00000000-0004-0000-0100-000007000000}"/>
    <hyperlink ref="F138" r:id="rId9" xr:uid="{00000000-0004-0000-0100-000008000000}"/>
    <hyperlink ref="F142" r:id="rId10" xr:uid="{00000000-0004-0000-0100-000009000000}"/>
    <hyperlink ref="F148" r:id="rId11" xr:uid="{00000000-0004-0000-0100-00000A000000}"/>
    <hyperlink ref="F152" r:id="rId12" xr:uid="{00000000-0004-0000-0100-00000B000000}"/>
    <hyperlink ref="F155" r:id="rId13" xr:uid="{00000000-0004-0000-0100-00000C000000}"/>
    <hyperlink ref="F157" r:id="rId14" xr:uid="{00000000-0004-0000-0100-00000D000000}"/>
    <hyperlink ref="F165" r:id="rId15" xr:uid="{00000000-0004-0000-0100-00000E000000}"/>
    <hyperlink ref="F167" r:id="rId16" xr:uid="{00000000-0004-0000-0100-00000F000000}"/>
    <hyperlink ref="F175" r:id="rId17" xr:uid="{00000000-0004-0000-0100-000010000000}"/>
    <hyperlink ref="F180" r:id="rId18" xr:uid="{00000000-0004-0000-0100-000011000000}"/>
    <hyperlink ref="F189" r:id="rId19" xr:uid="{00000000-0004-0000-0100-000012000000}"/>
    <hyperlink ref="F202" r:id="rId20" xr:uid="{00000000-0004-0000-0100-000013000000}"/>
    <hyperlink ref="F204" r:id="rId21" xr:uid="{00000000-0004-0000-0100-000014000000}"/>
    <hyperlink ref="F209" r:id="rId22" xr:uid="{00000000-0004-0000-0100-000015000000}"/>
    <hyperlink ref="F214" r:id="rId23" xr:uid="{00000000-0004-0000-0100-000016000000}"/>
    <hyperlink ref="F219" r:id="rId24" xr:uid="{00000000-0004-0000-0100-000017000000}"/>
    <hyperlink ref="F223" r:id="rId25" xr:uid="{00000000-0004-0000-0100-000018000000}"/>
    <hyperlink ref="F226" r:id="rId26" xr:uid="{00000000-0004-0000-0100-000019000000}"/>
    <hyperlink ref="F231" r:id="rId27" xr:uid="{00000000-0004-0000-0100-00001A000000}"/>
    <hyperlink ref="F236" r:id="rId28" xr:uid="{00000000-0004-0000-0100-00001B000000}"/>
    <hyperlink ref="F240" r:id="rId29" xr:uid="{00000000-0004-0000-0100-00001C000000}"/>
    <hyperlink ref="F246" r:id="rId30" xr:uid="{00000000-0004-0000-0100-00001D000000}"/>
    <hyperlink ref="F252" r:id="rId31" xr:uid="{00000000-0004-0000-0100-00001E000000}"/>
    <hyperlink ref="F257" r:id="rId32" xr:uid="{00000000-0004-0000-0100-00001F000000}"/>
    <hyperlink ref="F276" r:id="rId33" xr:uid="{00000000-0004-0000-0100-000020000000}"/>
    <hyperlink ref="F283" r:id="rId34" xr:uid="{00000000-0004-0000-0100-000021000000}"/>
    <hyperlink ref="F285" r:id="rId35" xr:uid="{00000000-0004-0000-0100-000022000000}"/>
    <hyperlink ref="F287" r:id="rId36" xr:uid="{00000000-0004-0000-0100-000023000000}"/>
    <hyperlink ref="F291" r:id="rId37" xr:uid="{00000000-0004-0000-0100-000024000000}"/>
    <hyperlink ref="F295" r:id="rId38" xr:uid="{00000000-0004-0000-0100-000025000000}"/>
    <hyperlink ref="F299" r:id="rId39" xr:uid="{00000000-0004-0000-0100-000026000000}"/>
    <hyperlink ref="F306" r:id="rId40" xr:uid="{00000000-0004-0000-0100-000027000000}"/>
    <hyperlink ref="F312" r:id="rId41" xr:uid="{00000000-0004-0000-0100-000028000000}"/>
    <hyperlink ref="F319" r:id="rId42" xr:uid="{00000000-0004-0000-0100-000029000000}"/>
    <hyperlink ref="F322" r:id="rId43" xr:uid="{00000000-0004-0000-0100-00002A000000}"/>
    <hyperlink ref="F329" r:id="rId44" xr:uid="{00000000-0004-0000-0100-00002B000000}"/>
    <hyperlink ref="F334" r:id="rId45" xr:uid="{00000000-0004-0000-0100-00002C000000}"/>
    <hyperlink ref="F336" r:id="rId46" xr:uid="{00000000-0004-0000-0100-00002D000000}"/>
    <hyperlink ref="F341" r:id="rId47" xr:uid="{00000000-0004-0000-0100-00002E000000}"/>
    <hyperlink ref="F354" r:id="rId48" xr:uid="{00000000-0004-0000-0100-00002F000000}"/>
    <hyperlink ref="F359" r:id="rId49" xr:uid="{00000000-0004-0000-0100-000030000000}"/>
    <hyperlink ref="F368" r:id="rId50" xr:uid="{00000000-0004-0000-0100-000031000000}"/>
    <hyperlink ref="F370" r:id="rId51" xr:uid="{00000000-0004-0000-0100-000032000000}"/>
    <hyperlink ref="F373" r:id="rId52" xr:uid="{00000000-0004-0000-0100-000033000000}"/>
    <hyperlink ref="F376" r:id="rId53" xr:uid="{00000000-0004-0000-0100-000034000000}"/>
    <hyperlink ref="F381" r:id="rId54" xr:uid="{00000000-0004-0000-0100-000035000000}"/>
    <hyperlink ref="F385" r:id="rId55" xr:uid="{00000000-0004-0000-0100-000036000000}"/>
    <hyperlink ref="F389" r:id="rId56" xr:uid="{00000000-0004-0000-0100-000037000000}"/>
    <hyperlink ref="F394" r:id="rId57" xr:uid="{00000000-0004-0000-0100-000038000000}"/>
    <hyperlink ref="F400" r:id="rId58" xr:uid="{00000000-0004-0000-0100-000039000000}"/>
    <hyperlink ref="F405" r:id="rId59" xr:uid="{00000000-0004-0000-0100-00003A000000}"/>
    <hyperlink ref="F411" r:id="rId60" xr:uid="{00000000-0004-0000-0100-00003B000000}"/>
    <hyperlink ref="F413" r:id="rId61" xr:uid="{00000000-0004-0000-0100-00003C000000}"/>
    <hyperlink ref="F417" r:id="rId62" xr:uid="{00000000-0004-0000-0100-00003D000000}"/>
    <hyperlink ref="F421" r:id="rId63" xr:uid="{00000000-0004-0000-0100-00003E000000}"/>
    <hyperlink ref="F449" r:id="rId64" xr:uid="{00000000-0004-0000-0100-00003F000000}"/>
    <hyperlink ref="F456" r:id="rId65" xr:uid="{00000000-0004-0000-0100-000040000000}"/>
    <hyperlink ref="F459" r:id="rId66" xr:uid="{00000000-0004-0000-0100-000041000000}"/>
    <hyperlink ref="F465" r:id="rId67" xr:uid="{00000000-0004-0000-0100-000042000000}"/>
    <hyperlink ref="F468" r:id="rId68" xr:uid="{00000000-0004-0000-0100-000043000000}"/>
    <hyperlink ref="F473" r:id="rId69" xr:uid="{00000000-0004-0000-0100-000044000000}"/>
    <hyperlink ref="F479" r:id="rId70" xr:uid="{00000000-0004-0000-0100-000045000000}"/>
    <hyperlink ref="F481" r:id="rId71" xr:uid="{00000000-0004-0000-0100-000046000000}"/>
    <hyperlink ref="F488" r:id="rId72" xr:uid="{00000000-0004-0000-0100-000047000000}"/>
    <hyperlink ref="F490" r:id="rId73" xr:uid="{00000000-0004-0000-0100-000048000000}"/>
    <hyperlink ref="F496" r:id="rId74" xr:uid="{00000000-0004-0000-0100-000049000000}"/>
    <hyperlink ref="F501" r:id="rId75" xr:uid="{00000000-0004-0000-0100-00004A000000}"/>
    <hyperlink ref="F506" r:id="rId76" xr:uid="{00000000-0004-0000-0100-00004B000000}"/>
    <hyperlink ref="F508" r:id="rId77" xr:uid="{00000000-0004-0000-0100-00004C000000}"/>
    <hyperlink ref="F510" r:id="rId78" xr:uid="{00000000-0004-0000-0100-00004D000000}"/>
    <hyperlink ref="F513" r:id="rId79" xr:uid="{00000000-0004-0000-0100-00004E000000}"/>
    <hyperlink ref="F518" r:id="rId80" xr:uid="{00000000-0004-0000-0100-00004F000000}"/>
    <hyperlink ref="F524" r:id="rId81" xr:uid="{00000000-0004-0000-0100-000050000000}"/>
    <hyperlink ref="F533" r:id="rId82" xr:uid="{00000000-0004-0000-0100-000051000000}"/>
    <hyperlink ref="F541" r:id="rId83" xr:uid="{00000000-0004-0000-0100-000052000000}"/>
    <hyperlink ref="F548" r:id="rId84" xr:uid="{00000000-0004-0000-0100-000053000000}"/>
    <hyperlink ref="F555" r:id="rId85" xr:uid="{00000000-0004-0000-0100-000054000000}"/>
    <hyperlink ref="F558" r:id="rId86" xr:uid="{00000000-0004-0000-0100-000055000000}"/>
    <hyperlink ref="F560" r:id="rId87" xr:uid="{00000000-0004-0000-0100-000056000000}"/>
    <hyperlink ref="F570" r:id="rId88" xr:uid="{00000000-0004-0000-0100-000057000000}"/>
    <hyperlink ref="F580" r:id="rId89" xr:uid="{00000000-0004-0000-0100-000058000000}"/>
    <hyperlink ref="F584" r:id="rId90" xr:uid="{00000000-0004-0000-0100-000059000000}"/>
    <hyperlink ref="F589" r:id="rId91" xr:uid="{00000000-0004-0000-0100-00005A000000}"/>
    <hyperlink ref="F591" r:id="rId92" xr:uid="{00000000-0004-0000-0100-00005B000000}"/>
    <hyperlink ref="F594" r:id="rId93" xr:uid="{00000000-0004-0000-0100-00005C000000}"/>
    <hyperlink ref="F599" r:id="rId94" xr:uid="{00000000-0004-0000-0100-00005D000000}"/>
    <hyperlink ref="F601" r:id="rId95" xr:uid="{00000000-0004-0000-0100-00005E000000}"/>
    <hyperlink ref="F616" r:id="rId96" xr:uid="{00000000-0004-0000-0100-00005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5"/>
  <sheetViews>
    <sheetView showGridLines="0" workbookViewId="0">
      <selection activeCell="W102" sqref="W10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K Vodojemu 202/5, 15000 Praha 5, b.j.č. 202/3 -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975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ROUND((SUM(BE89:BE124)),  2)</f>
        <v>0</v>
      </c>
      <c r="I35" s="92">
        <v>0.21</v>
      </c>
      <c r="J35" s="82">
        <f>ROUND(((SUM(BE89:BE124))*I35),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ROUND((SUM(BF89:BF124)),  2)</f>
        <v>0</v>
      </c>
      <c r="I36" s="92">
        <v>0.12</v>
      </c>
      <c r="J36" s="82">
        <f>ROUND(((SUM(BF89:BF124))*I36),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K Vodojemu 202/5, 15000 Praha 5, b.j.č. 202/3 -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ZTI - Zdravotně technické 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K Vodojemu 202/5, 15000 Praha 5</v>
      </c>
      <c r="I56" s="28" t="s">
        <v>23</v>
      </c>
      <c r="J56" s="50" t="str">
        <f>IF(J14="","",J14)</f>
        <v>2. 5. 2024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976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977</v>
      </c>
      <c r="E65" s="104"/>
      <c r="F65" s="104"/>
      <c r="G65" s="104"/>
      <c r="H65" s="104"/>
      <c r="I65" s="104"/>
      <c r="J65" s="105">
        <f>J100</f>
        <v>0</v>
      </c>
      <c r="L65" s="102"/>
    </row>
    <row r="66" spans="2:12" s="8" customFormat="1" ht="24.95" customHeight="1" x14ac:dyDescent="0.2">
      <c r="B66" s="102"/>
      <c r="D66" s="103" t="s">
        <v>978</v>
      </c>
      <c r="E66" s="104"/>
      <c r="F66" s="104"/>
      <c r="G66" s="104"/>
      <c r="H66" s="104"/>
      <c r="I66" s="104"/>
      <c r="J66" s="105">
        <f>J108</f>
        <v>0</v>
      </c>
      <c r="L66" s="102"/>
    </row>
    <row r="67" spans="2:12" s="8" customFormat="1" ht="24.95" customHeight="1" x14ac:dyDescent="0.2">
      <c r="B67" s="102"/>
      <c r="D67" s="103" t="s">
        <v>979</v>
      </c>
      <c r="E67" s="104"/>
      <c r="F67" s="104"/>
      <c r="G67" s="104"/>
      <c r="H67" s="104"/>
      <c r="I67" s="104"/>
      <c r="J67" s="105">
        <f>J122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133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6" t="str">
        <f>E7</f>
        <v>Rekonstrukce bytových jednotek MČ K Vodojemu 202/5, 15000 Praha 5, b.j.č. 202/3 - revize 3</v>
      </c>
      <c r="F77" s="317"/>
      <c r="G77" s="317"/>
      <c r="H77" s="317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6" t="s">
        <v>108</v>
      </c>
      <c r="F79" s="318"/>
      <c r="G79" s="318"/>
      <c r="H79" s="318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5" t="str">
        <f>E11</f>
        <v>ZTI - Zdravotně technické instalace</v>
      </c>
      <c r="F81" s="318"/>
      <c r="G81" s="318"/>
      <c r="H81" s="318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K Vodojemu 202/5, 15000 Praha 5</v>
      </c>
      <c r="I83" s="28" t="s">
        <v>23</v>
      </c>
      <c r="J83" s="50" t="str">
        <f>IF(J14="","",J14)</f>
        <v>2. 5. 2024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134</v>
      </c>
      <c r="D88" s="112" t="s">
        <v>60</v>
      </c>
      <c r="E88" s="112" t="s">
        <v>56</v>
      </c>
      <c r="F88" s="112" t="s">
        <v>57</v>
      </c>
      <c r="G88" s="112" t="s">
        <v>135</v>
      </c>
      <c r="H88" s="112" t="s">
        <v>136</v>
      </c>
      <c r="I88" s="112" t="s">
        <v>137</v>
      </c>
      <c r="J88" s="112" t="s">
        <v>113</v>
      </c>
      <c r="K88" s="113" t="s">
        <v>138</v>
      </c>
      <c r="L88" s="110"/>
      <c r="M88" s="56" t="s">
        <v>19</v>
      </c>
      <c r="N88" s="57" t="s">
        <v>45</v>
      </c>
      <c r="O88" s="57" t="s">
        <v>139</v>
      </c>
      <c r="P88" s="57" t="s">
        <v>140</v>
      </c>
      <c r="Q88" s="57" t="s">
        <v>141</v>
      </c>
      <c r="R88" s="57" t="s">
        <v>142</v>
      </c>
      <c r="S88" s="57" t="s">
        <v>143</v>
      </c>
      <c r="T88" s="57" t="s">
        <v>144</v>
      </c>
      <c r="U88" s="328" t="s">
        <v>1425</v>
      </c>
    </row>
    <row r="89" spans="2:65" s="1" customFormat="1" ht="22.9" customHeight="1" x14ac:dyDescent="0.25">
      <c r="B89" s="33"/>
      <c r="C89" s="61" t="s">
        <v>146</v>
      </c>
      <c r="J89" s="114">
        <f>BK89</f>
        <v>0</v>
      </c>
      <c r="L89" s="33"/>
      <c r="M89" s="59"/>
      <c r="N89" s="51"/>
      <c r="O89" s="51"/>
      <c r="P89" s="115">
        <f>P90+P100+P108+P122</f>
        <v>0</v>
      </c>
      <c r="Q89" s="51"/>
      <c r="R89" s="115">
        <f>R90+R100+R108+R122</f>
        <v>0</v>
      </c>
      <c r="S89" s="51"/>
      <c r="T89" s="115">
        <f>T90+T100+T108+T122</f>
        <v>0</v>
      </c>
      <c r="U89" s="329">
        <f>SUM(V89:V666)</f>
        <v>0</v>
      </c>
      <c r="AT89" s="18" t="s">
        <v>74</v>
      </c>
      <c r="AU89" s="18" t="s">
        <v>114</v>
      </c>
      <c r="BK89" s="116">
        <f>BK90+BK100+BK108+BK122</f>
        <v>0</v>
      </c>
    </row>
    <row r="90" spans="2:65" s="11" customFormat="1" ht="25.9" customHeight="1" x14ac:dyDescent="0.2">
      <c r="B90" s="117"/>
      <c r="D90" s="118" t="s">
        <v>74</v>
      </c>
      <c r="E90" s="119" t="s">
        <v>980</v>
      </c>
      <c r="F90" s="119" t="s">
        <v>981</v>
      </c>
      <c r="I90" s="120"/>
      <c r="J90" s="121">
        <f>BK90</f>
        <v>0</v>
      </c>
      <c r="L90" s="117"/>
      <c r="M90" s="122"/>
      <c r="P90" s="123">
        <f>SUM(P91:P99)</f>
        <v>0</v>
      </c>
      <c r="R90" s="123">
        <f>SUM(R91:R99)</f>
        <v>0</v>
      </c>
      <c r="T90" s="123">
        <f>SUM(T91:T99)</f>
        <v>0</v>
      </c>
      <c r="U90" s="330"/>
      <c r="V90" s="1" t="str">
        <f t="shared" ref="V90:V124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149</v>
      </c>
      <c r="BK90" s="126">
        <f>SUM(BK91:BK99)</f>
        <v>0</v>
      </c>
    </row>
    <row r="91" spans="2:65" s="1" customFormat="1" ht="16.5" customHeight="1" x14ac:dyDescent="0.2">
      <c r="B91" s="33"/>
      <c r="C91" s="129" t="s">
        <v>82</v>
      </c>
      <c r="D91" s="129" t="s">
        <v>152</v>
      </c>
      <c r="E91" s="130" t="s">
        <v>982</v>
      </c>
      <c r="F91" s="131" t="s">
        <v>983</v>
      </c>
      <c r="G91" s="132" t="s">
        <v>984</v>
      </c>
      <c r="H91" s="133">
        <v>3</v>
      </c>
      <c r="I91" s="134"/>
      <c r="J91" s="135">
        <f t="shared" ref="J91:J99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99" si="2">O91*H91</f>
        <v>0</v>
      </c>
      <c r="Q91" s="138">
        <v>0</v>
      </c>
      <c r="R91" s="138">
        <f t="shared" ref="R91:R99" si="3">Q91*H91</f>
        <v>0</v>
      </c>
      <c r="S91" s="138">
        <v>0</v>
      </c>
      <c r="T91" s="138">
        <f t="shared" ref="T91:T99" si="4">S91*H91</f>
        <v>0</v>
      </c>
      <c r="U91" s="331" t="s">
        <v>19</v>
      </c>
      <c r="V91" s="1" t="str">
        <f t="shared" si="0"/>
        <v/>
      </c>
      <c r="AR91" s="140" t="s">
        <v>157</v>
      </c>
      <c r="AT91" s="140" t="s">
        <v>152</v>
      </c>
      <c r="AU91" s="140" t="s">
        <v>82</v>
      </c>
      <c r="AY91" s="18" t="s">
        <v>149</v>
      </c>
      <c r="BE91" s="141">
        <f t="shared" ref="BE91:BE99" si="5">IF(N91="základní",J91,0)</f>
        <v>0</v>
      </c>
      <c r="BF91" s="141">
        <f t="shared" ref="BF91:BF99" si="6">IF(N91="snížená",J91,0)</f>
        <v>0</v>
      </c>
      <c r="BG91" s="141">
        <f t="shared" ref="BG91:BG99" si="7">IF(N91="zákl. přenesená",J91,0)</f>
        <v>0</v>
      </c>
      <c r="BH91" s="141">
        <f t="shared" ref="BH91:BH99" si="8">IF(N91="sníž. přenesená",J91,0)</f>
        <v>0</v>
      </c>
      <c r="BI91" s="141">
        <f t="shared" ref="BI91:BI99" si="9">IF(N91="nulová",J91,0)</f>
        <v>0</v>
      </c>
      <c r="BJ91" s="18" t="s">
        <v>88</v>
      </c>
      <c r="BK91" s="141">
        <f t="shared" ref="BK91:BK99" si="10">ROUND(I91*H91,2)</f>
        <v>0</v>
      </c>
      <c r="BL91" s="18" t="s">
        <v>157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152</v>
      </c>
      <c r="E92" s="130" t="s">
        <v>985</v>
      </c>
      <c r="F92" s="131" t="s">
        <v>986</v>
      </c>
      <c r="G92" s="132" t="s">
        <v>987</v>
      </c>
      <c r="H92" s="133">
        <v>7.5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157</v>
      </c>
      <c r="AT92" s="140" t="s">
        <v>152</v>
      </c>
      <c r="AU92" s="140" t="s">
        <v>82</v>
      </c>
      <c r="AY92" s="18" t="s">
        <v>149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157</v>
      </c>
      <c r="BM92" s="140" t="s">
        <v>157</v>
      </c>
    </row>
    <row r="93" spans="2:65" s="1" customFormat="1" ht="16.5" customHeight="1" x14ac:dyDescent="0.2">
      <c r="B93" s="33"/>
      <c r="C93" s="129" t="s">
        <v>150</v>
      </c>
      <c r="D93" s="129" t="s">
        <v>152</v>
      </c>
      <c r="E93" s="130" t="s">
        <v>988</v>
      </c>
      <c r="F93" s="131" t="s">
        <v>989</v>
      </c>
      <c r="G93" s="132" t="s">
        <v>984</v>
      </c>
      <c r="H93" s="133">
        <v>15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157</v>
      </c>
      <c r="AT93" s="140" t="s">
        <v>152</v>
      </c>
      <c r="AU93" s="140" t="s">
        <v>82</v>
      </c>
      <c r="AY93" s="18" t="s">
        <v>149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157</v>
      </c>
      <c r="BM93" s="140" t="s">
        <v>176</v>
      </c>
    </row>
    <row r="94" spans="2:65" s="1" customFormat="1" ht="16.5" customHeight="1" x14ac:dyDescent="0.2">
      <c r="B94" s="33"/>
      <c r="C94" s="129" t="s">
        <v>157</v>
      </c>
      <c r="D94" s="129" t="s">
        <v>152</v>
      </c>
      <c r="E94" s="130" t="s">
        <v>990</v>
      </c>
      <c r="F94" s="131" t="s">
        <v>991</v>
      </c>
      <c r="G94" s="132" t="s">
        <v>987</v>
      </c>
      <c r="H94" s="133">
        <v>2.5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19</v>
      </c>
      <c r="V94" s="1" t="str">
        <f t="shared" si="0"/>
        <v/>
      </c>
      <c r="AR94" s="140" t="s">
        <v>157</v>
      </c>
      <c r="AT94" s="140" t="s">
        <v>152</v>
      </c>
      <c r="AU94" s="140" t="s">
        <v>82</v>
      </c>
      <c r="AY94" s="18" t="s">
        <v>149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157</v>
      </c>
      <c r="BM94" s="140" t="s">
        <v>198</v>
      </c>
    </row>
    <row r="95" spans="2:65" s="1" customFormat="1" ht="16.5" customHeight="1" x14ac:dyDescent="0.2">
      <c r="B95" s="33"/>
      <c r="C95" s="129" t="s">
        <v>182</v>
      </c>
      <c r="D95" s="129" t="s">
        <v>152</v>
      </c>
      <c r="E95" s="130" t="s">
        <v>992</v>
      </c>
      <c r="F95" s="131" t="s">
        <v>993</v>
      </c>
      <c r="G95" s="132" t="s">
        <v>987</v>
      </c>
      <c r="H95" s="133">
        <v>5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547</v>
      </c>
      <c r="V95" s="1">
        <f t="shared" si="0"/>
        <v>0</v>
      </c>
      <c r="AR95" s="140" t="s">
        <v>157</v>
      </c>
      <c r="AT95" s="140" t="s">
        <v>152</v>
      </c>
      <c r="AU95" s="140" t="s">
        <v>82</v>
      </c>
      <c r="AY95" s="18" t="s">
        <v>149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157</v>
      </c>
      <c r="BM95" s="140" t="s">
        <v>209</v>
      </c>
    </row>
    <row r="96" spans="2:65" s="1" customFormat="1" ht="16.5" customHeight="1" x14ac:dyDescent="0.2">
      <c r="B96" s="33"/>
      <c r="C96" s="129" t="s">
        <v>176</v>
      </c>
      <c r="D96" s="129" t="s">
        <v>152</v>
      </c>
      <c r="E96" s="130" t="s">
        <v>994</v>
      </c>
      <c r="F96" s="131" t="s">
        <v>995</v>
      </c>
      <c r="G96" s="132" t="s">
        <v>984</v>
      </c>
      <c r="H96" s="133">
        <v>15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157</v>
      </c>
      <c r="AT96" s="140" t="s">
        <v>152</v>
      </c>
      <c r="AU96" s="140" t="s">
        <v>82</v>
      </c>
      <c r="AY96" s="18" t="s">
        <v>149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157</v>
      </c>
      <c r="BM96" s="140" t="s">
        <v>8</v>
      </c>
    </row>
    <row r="97" spans="2:65" s="1" customFormat="1" ht="16.5" customHeight="1" x14ac:dyDescent="0.2">
      <c r="B97" s="33"/>
      <c r="C97" s="129" t="s">
        <v>193</v>
      </c>
      <c r="D97" s="129" t="s">
        <v>152</v>
      </c>
      <c r="E97" s="130" t="s">
        <v>996</v>
      </c>
      <c r="F97" s="131" t="s">
        <v>997</v>
      </c>
      <c r="G97" s="132" t="s">
        <v>984</v>
      </c>
      <c r="H97" s="133">
        <v>3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19</v>
      </c>
      <c r="V97" s="1" t="str">
        <f t="shared" si="0"/>
        <v/>
      </c>
      <c r="AR97" s="140" t="s">
        <v>157</v>
      </c>
      <c r="AT97" s="140" t="s">
        <v>152</v>
      </c>
      <c r="AU97" s="140" t="s">
        <v>82</v>
      </c>
      <c r="AY97" s="18" t="s">
        <v>149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157</v>
      </c>
      <c r="BM97" s="140" t="s">
        <v>235</v>
      </c>
    </row>
    <row r="98" spans="2:65" s="1" customFormat="1" ht="16.5" customHeight="1" x14ac:dyDescent="0.2">
      <c r="B98" s="33"/>
      <c r="C98" s="129" t="s">
        <v>198</v>
      </c>
      <c r="D98" s="129" t="s">
        <v>152</v>
      </c>
      <c r="E98" s="130" t="s">
        <v>998</v>
      </c>
      <c r="F98" s="131" t="s">
        <v>999</v>
      </c>
      <c r="G98" s="132" t="s">
        <v>984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19</v>
      </c>
      <c r="V98" s="1" t="str">
        <f t="shared" si="0"/>
        <v/>
      </c>
      <c r="AR98" s="140" t="s">
        <v>157</v>
      </c>
      <c r="AT98" s="140" t="s">
        <v>152</v>
      </c>
      <c r="AU98" s="140" t="s">
        <v>82</v>
      </c>
      <c r="AY98" s="18" t="s">
        <v>149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157</v>
      </c>
      <c r="BM98" s="140" t="s">
        <v>250</v>
      </c>
    </row>
    <row r="99" spans="2:65" s="1" customFormat="1" ht="21.75" customHeight="1" x14ac:dyDescent="0.2">
      <c r="B99" s="33"/>
      <c r="C99" s="129" t="s">
        <v>203</v>
      </c>
      <c r="D99" s="129" t="s">
        <v>152</v>
      </c>
      <c r="E99" s="130" t="s">
        <v>1000</v>
      </c>
      <c r="F99" s="131" t="s">
        <v>1001</v>
      </c>
      <c r="G99" s="132" t="s">
        <v>984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19</v>
      </c>
      <c r="V99" s="1" t="str">
        <f t="shared" si="0"/>
        <v/>
      </c>
      <c r="AR99" s="140" t="s">
        <v>157</v>
      </c>
      <c r="AT99" s="140" t="s">
        <v>152</v>
      </c>
      <c r="AU99" s="140" t="s">
        <v>82</v>
      </c>
      <c r="AY99" s="18" t="s">
        <v>149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157</v>
      </c>
      <c r="BM99" s="140" t="s">
        <v>265</v>
      </c>
    </row>
    <row r="100" spans="2:65" s="11" customFormat="1" ht="25.9" customHeight="1" x14ac:dyDescent="0.2">
      <c r="B100" s="117"/>
      <c r="D100" s="118" t="s">
        <v>74</v>
      </c>
      <c r="E100" s="119" t="s">
        <v>1002</v>
      </c>
      <c r="F100" s="119" t="s">
        <v>1003</v>
      </c>
      <c r="I100" s="120"/>
      <c r="J100" s="121">
        <f>BK100</f>
        <v>0</v>
      </c>
      <c r="L100" s="117"/>
      <c r="M100" s="122"/>
      <c r="P100" s="123">
        <f>SUM(P101:P107)</f>
        <v>0</v>
      </c>
      <c r="R100" s="123">
        <f>SUM(R101:R107)</f>
        <v>0</v>
      </c>
      <c r="T100" s="123">
        <f>SUM(T101:T107)</f>
        <v>0</v>
      </c>
      <c r="U100" s="330"/>
      <c r="V100" s="1" t="str">
        <f t="shared" si="0"/>
        <v/>
      </c>
      <c r="AR100" s="118" t="s">
        <v>82</v>
      </c>
      <c r="AT100" s="125" t="s">
        <v>74</v>
      </c>
      <c r="AU100" s="125" t="s">
        <v>75</v>
      </c>
      <c r="AY100" s="118" t="s">
        <v>149</v>
      </c>
      <c r="BK100" s="126">
        <f>SUM(BK101:BK107)</f>
        <v>0</v>
      </c>
    </row>
    <row r="101" spans="2:65" s="1" customFormat="1" ht="16.5" customHeight="1" x14ac:dyDescent="0.2">
      <c r="B101" s="33"/>
      <c r="C101" s="129" t="s">
        <v>209</v>
      </c>
      <c r="D101" s="129" t="s">
        <v>152</v>
      </c>
      <c r="E101" s="130" t="s">
        <v>1004</v>
      </c>
      <c r="F101" s="131" t="s">
        <v>1005</v>
      </c>
      <c r="G101" s="132" t="s">
        <v>987</v>
      </c>
      <c r="H101" s="133">
        <v>9</v>
      </c>
      <c r="I101" s="134"/>
      <c r="J101" s="135">
        <f t="shared" ref="J101:J107" si="11"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ref="P101:P107" si="12">O101*H101</f>
        <v>0</v>
      </c>
      <c r="Q101" s="138">
        <v>0</v>
      </c>
      <c r="R101" s="138">
        <f t="shared" ref="R101:R107" si="13">Q101*H101</f>
        <v>0</v>
      </c>
      <c r="S101" s="138">
        <v>0</v>
      </c>
      <c r="T101" s="138">
        <f t="shared" ref="T101:T107" si="14">S101*H101</f>
        <v>0</v>
      </c>
      <c r="U101" s="331" t="s">
        <v>19</v>
      </c>
      <c r="V101" s="1" t="str">
        <f t="shared" si="0"/>
        <v/>
      </c>
      <c r="AR101" s="140" t="s">
        <v>157</v>
      </c>
      <c r="AT101" s="140" t="s">
        <v>152</v>
      </c>
      <c r="AU101" s="140" t="s">
        <v>82</v>
      </c>
      <c r="AY101" s="18" t="s">
        <v>149</v>
      </c>
      <c r="BE101" s="141">
        <f t="shared" ref="BE101:BE107" si="15">IF(N101="základní",J101,0)</f>
        <v>0</v>
      </c>
      <c r="BF101" s="141">
        <f t="shared" ref="BF101:BF107" si="16">IF(N101="snížená",J101,0)</f>
        <v>0</v>
      </c>
      <c r="BG101" s="141">
        <f t="shared" ref="BG101:BG107" si="17">IF(N101="zákl. přenesená",J101,0)</f>
        <v>0</v>
      </c>
      <c r="BH101" s="141">
        <f t="shared" ref="BH101:BH107" si="18">IF(N101="sníž. přenesená",J101,0)</f>
        <v>0</v>
      </c>
      <c r="BI101" s="141">
        <f t="shared" ref="BI101:BI107" si="19">IF(N101="nulová",J101,0)</f>
        <v>0</v>
      </c>
      <c r="BJ101" s="18" t="s">
        <v>88</v>
      </c>
      <c r="BK101" s="141">
        <f t="shared" ref="BK101:BK107" si="20">ROUND(I101*H101,2)</f>
        <v>0</v>
      </c>
      <c r="BL101" s="18" t="s">
        <v>157</v>
      </c>
      <c r="BM101" s="140" t="s">
        <v>275</v>
      </c>
    </row>
    <row r="102" spans="2:65" s="1" customFormat="1" ht="16.5" customHeight="1" x14ac:dyDescent="0.2">
      <c r="B102" s="33"/>
      <c r="C102" s="129" t="s">
        <v>215</v>
      </c>
      <c r="D102" s="129" t="s">
        <v>152</v>
      </c>
      <c r="E102" s="130" t="s">
        <v>1006</v>
      </c>
      <c r="F102" s="131" t="s">
        <v>1007</v>
      </c>
      <c r="G102" s="132" t="s">
        <v>987</v>
      </c>
      <c r="H102" s="133">
        <v>9</v>
      </c>
      <c r="I102" s="134"/>
      <c r="J102" s="135">
        <f t="shared" si="1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12"/>
        <v>0</v>
      </c>
      <c r="Q102" s="138">
        <v>0</v>
      </c>
      <c r="R102" s="138">
        <f t="shared" si="13"/>
        <v>0</v>
      </c>
      <c r="S102" s="138">
        <v>0</v>
      </c>
      <c r="T102" s="138">
        <f t="shared" si="14"/>
        <v>0</v>
      </c>
      <c r="U102" s="331" t="s">
        <v>19</v>
      </c>
      <c r="V102" s="1" t="str">
        <f t="shared" si="0"/>
        <v/>
      </c>
      <c r="AR102" s="140" t="s">
        <v>157</v>
      </c>
      <c r="AT102" s="140" t="s">
        <v>152</v>
      </c>
      <c r="AU102" s="140" t="s">
        <v>82</v>
      </c>
      <c r="AY102" s="18" t="s">
        <v>149</v>
      </c>
      <c r="BE102" s="141">
        <f t="shared" si="15"/>
        <v>0</v>
      </c>
      <c r="BF102" s="141">
        <f t="shared" si="16"/>
        <v>0</v>
      </c>
      <c r="BG102" s="141">
        <f t="shared" si="17"/>
        <v>0</v>
      </c>
      <c r="BH102" s="141">
        <f t="shared" si="18"/>
        <v>0</v>
      </c>
      <c r="BI102" s="141">
        <f t="shared" si="19"/>
        <v>0</v>
      </c>
      <c r="BJ102" s="18" t="s">
        <v>88</v>
      </c>
      <c r="BK102" s="141">
        <f t="shared" si="20"/>
        <v>0</v>
      </c>
      <c r="BL102" s="18" t="s">
        <v>157</v>
      </c>
      <c r="BM102" s="140" t="s">
        <v>295</v>
      </c>
    </row>
    <row r="103" spans="2:65" s="1" customFormat="1" ht="16.5" customHeight="1" x14ac:dyDescent="0.2">
      <c r="B103" s="33"/>
      <c r="C103" s="129" t="s">
        <v>8</v>
      </c>
      <c r="D103" s="129" t="s">
        <v>152</v>
      </c>
      <c r="E103" s="130" t="s">
        <v>1008</v>
      </c>
      <c r="F103" s="131" t="s">
        <v>1009</v>
      </c>
      <c r="G103" s="132" t="s">
        <v>984</v>
      </c>
      <c r="H103" s="133">
        <v>26</v>
      </c>
      <c r="I103" s="134"/>
      <c r="J103" s="135">
        <f t="shared" si="1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12"/>
        <v>0</v>
      </c>
      <c r="Q103" s="138">
        <v>0</v>
      </c>
      <c r="R103" s="138">
        <f t="shared" si="13"/>
        <v>0</v>
      </c>
      <c r="S103" s="138">
        <v>0</v>
      </c>
      <c r="T103" s="138">
        <f t="shared" si="14"/>
        <v>0</v>
      </c>
      <c r="U103" s="331" t="s">
        <v>19</v>
      </c>
      <c r="V103" s="1" t="str">
        <f t="shared" si="0"/>
        <v/>
      </c>
      <c r="AR103" s="140" t="s">
        <v>157</v>
      </c>
      <c r="AT103" s="140" t="s">
        <v>152</v>
      </c>
      <c r="AU103" s="140" t="s">
        <v>82</v>
      </c>
      <c r="AY103" s="18" t="s">
        <v>149</v>
      </c>
      <c r="BE103" s="141">
        <f t="shared" si="15"/>
        <v>0</v>
      </c>
      <c r="BF103" s="141">
        <f t="shared" si="16"/>
        <v>0</v>
      </c>
      <c r="BG103" s="141">
        <f t="shared" si="17"/>
        <v>0</v>
      </c>
      <c r="BH103" s="141">
        <f t="shared" si="18"/>
        <v>0</v>
      </c>
      <c r="BI103" s="141">
        <f t="shared" si="19"/>
        <v>0</v>
      </c>
      <c r="BJ103" s="18" t="s">
        <v>88</v>
      </c>
      <c r="BK103" s="141">
        <f t="shared" si="20"/>
        <v>0</v>
      </c>
      <c r="BL103" s="18" t="s">
        <v>157</v>
      </c>
      <c r="BM103" s="140" t="s">
        <v>307</v>
      </c>
    </row>
    <row r="104" spans="2:65" s="1" customFormat="1" ht="33" customHeight="1" x14ac:dyDescent="0.2">
      <c r="B104" s="33"/>
      <c r="C104" s="129" t="s">
        <v>229</v>
      </c>
      <c r="D104" s="129" t="s">
        <v>152</v>
      </c>
      <c r="E104" s="130" t="s">
        <v>1010</v>
      </c>
      <c r="F104" s="131" t="s">
        <v>1011</v>
      </c>
      <c r="G104" s="132" t="s">
        <v>987</v>
      </c>
      <c r="H104" s="133">
        <v>9</v>
      </c>
      <c r="I104" s="134"/>
      <c r="J104" s="135">
        <f t="shared" si="1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12"/>
        <v>0</v>
      </c>
      <c r="Q104" s="138">
        <v>0</v>
      </c>
      <c r="R104" s="138">
        <f t="shared" si="13"/>
        <v>0</v>
      </c>
      <c r="S104" s="138">
        <v>0</v>
      </c>
      <c r="T104" s="138">
        <f t="shared" si="14"/>
        <v>0</v>
      </c>
      <c r="U104" s="331" t="s">
        <v>19</v>
      </c>
      <c r="V104" s="1" t="str">
        <f t="shared" si="0"/>
        <v/>
      </c>
      <c r="AR104" s="140" t="s">
        <v>157</v>
      </c>
      <c r="AT104" s="140" t="s">
        <v>152</v>
      </c>
      <c r="AU104" s="140" t="s">
        <v>82</v>
      </c>
      <c r="AY104" s="18" t="s">
        <v>149</v>
      </c>
      <c r="BE104" s="141">
        <f t="shared" si="15"/>
        <v>0</v>
      </c>
      <c r="BF104" s="141">
        <f t="shared" si="16"/>
        <v>0</v>
      </c>
      <c r="BG104" s="141">
        <f t="shared" si="17"/>
        <v>0</v>
      </c>
      <c r="BH104" s="141">
        <f t="shared" si="18"/>
        <v>0</v>
      </c>
      <c r="BI104" s="141">
        <f t="shared" si="19"/>
        <v>0</v>
      </c>
      <c r="BJ104" s="18" t="s">
        <v>88</v>
      </c>
      <c r="BK104" s="141">
        <f t="shared" si="20"/>
        <v>0</v>
      </c>
      <c r="BL104" s="18" t="s">
        <v>157</v>
      </c>
      <c r="BM104" s="140" t="s">
        <v>315</v>
      </c>
    </row>
    <row r="105" spans="2:65" s="1" customFormat="1" ht="16.5" customHeight="1" x14ac:dyDescent="0.2">
      <c r="B105" s="33"/>
      <c r="C105" s="129" t="s">
        <v>235</v>
      </c>
      <c r="D105" s="129" t="s">
        <v>152</v>
      </c>
      <c r="E105" s="130" t="s">
        <v>1012</v>
      </c>
      <c r="F105" s="131" t="s">
        <v>1013</v>
      </c>
      <c r="G105" s="132" t="s">
        <v>984</v>
      </c>
      <c r="H105" s="133">
        <v>7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331" t="s">
        <v>19</v>
      </c>
      <c r="V105" s="1" t="str">
        <f t="shared" si="0"/>
        <v/>
      </c>
      <c r="AR105" s="140" t="s">
        <v>157</v>
      </c>
      <c r="AT105" s="140" t="s">
        <v>152</v>
      </c>
      <c r="AU105" s="140" t="s">
        <v>82</v>
      </c>
      <c r="AY105" s="18" t="s">
        <v>149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157</v>
      </c>
      <c r="BM105" s="140" t="s">
        <v>327</v>
      </c>
    </row>
    <row r="106" spans="2:65" s="1" customFormat="1" ht="16.5" customHeight="1" x14ac:dyDescent="0.2">
      <c r="B106" s="33"/>
      <c r="C106" s="129" t="s">
        <v>240</v>
      </c>
      <c r="D106" s="129" t="s">
        <v>152</v>
      </c>
      <c r="E106" s="130" t="s">
        <v>1014</v>
      </c>
      <c r="F106" s="131" t="s">
        <v>1015</v>
      </c>
      <c r="G106" s="132" t="s">
        <v>984</v>
      </c>
      <c r="H106" s="133">
        <v>1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331" t="s">
        <v>19</v>
      </c>
      <c r="V106" s="1" t="str">
        <f t="shared" si="0"/>
        <v/>
      </c>
      <c r="AR106" s="140" t="s">
        <v>157</v>
      </c>
      <c r="AT106" s="140" t="s">
        <v>152</v>
      </c>
      <c r="AU106" s="140" t="s">
        <v>82</v>
      </c>
      <c r="AY106" s="18" t="s">
        <v>149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157</v>
      </c>
      <c r="BM106" s="140" t="s">
        <v>341</v>
      </c>
    </row>
    <row r="107" spans="2:65" s="1" customFormat="1" ht="16.5" customHeight="1" x14ac:dyDescent="0.2">
      <c r="B107" s="33"/>
      <c r="C107" s="129" t="s">
        <v>250</v>
      </c>
      <c r="D107" s="129" t="s">
        <v>152</v>
      </c>
      <c r="E107" s="130" t="s">
        <v>1016</v>
      </c>
      <c r="F107" s="131" t="s">
        <v>1017</v>
      </c>
      <c r="G107" s="132" t="s">
        <v>984</v>
      </c>
      <c r="H107" s="133">
        <v>4</v>
      </c>
      <c r="I107" s="134"/>
      <c r="J107" s="135">
        <f t="shared" si="1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12"/>
        <v>0</v>
      </c>
      <c r="Q107" s="138">
        <v>0</v>
      </c>
      <c r="R107" s="138">
        <f t="shared" si="13"/>
        <v>0</v>
      </c>
      <c r="S107" s="138">
        <v>0</v>
      </c>
      <c r="T107" s="138">
        <f t="shared" si="14"/>
        <v>0</v>
      </c>
      <c r="U107" s="331" t="s">
        <v>19</v>
      </c>
      <c r="V107" s="1" t="str">
        <f t="shared" si="0"/>
        <v/>
      </c>
      <c r="AR107" s="140" t="s">
        <v>157</v>
      </c>
      <c r="AT107" s="140" t="s">
        <v>152</v>
      </c>
      <c r="AU107" s="140" t="s">
        <v>82</v>
      </c>
      <c r="AY107" s="18" t="s">
        <v>149</v>
      </c>
      <c r="BE107" s="141">
        <f t="shared" si="15"/>
        <v>0</v>
      </c>
      <c r="BF107" s="141">
        <f t="shared" si="16"/>
        <v>0</v>
      </c>
      <c r="BG107" s="141">
        <f t="shared" si="17"/>
        <v>0</v>
      </c>
      <c r="BH107" s="141">
        <f t="shared" si="18"/>
        <v>0</v>
      </c>
      <c r="BI107" s="141">
        <f t="shared" si="19"/>
        <v>0</v>
      </c>
      <c r="BJ107" s="18" t="s">
        <v>88</v>
      </c>
      <c r="BK107" s="141">
        <f t="shared" si="20"/>
        <v>0</v>
      </c>
      <c r="BL107" s="18" t="s">
        <v>157</v>
      </c>
      <c r="BM107" s="140" t="s">
        <v>352</v>
      </c>
    </row>
    <row r="108" spans="2:65" s="11" customFormat="1" ht="25.9" customHeight="1" x14ac:dyDescent="0.2">
      <c r="B108" s="117"/>
      <c r="D108" s="118" t="s">
        <v>74</v>
      </c>
      <c r="E108" s="119" t="s">
        <v>1018</v>
      </c>
      <c r="F108" s="119" t="s">
        <v>1019</v>
      </c>
      <c r="I108" s="120"/>
      <c r="J108" s="121">
        <f>BK108</f>
        <v>0</v>
      </c>
      <c r="L108" s="117"/>
      <c r="M108" s="122"/>
      <c r="P108" s="123">
        <f>SUM(P109:P121)</f>
        <v>0</v>
      </c>
      <c r="R108" s="123">
        <f>SUM(R109:R121)</f>
        <v>0</v>
      </c>
      <c r="T108" s="123">
        <f>SUM(T109:T121)</f>
        <v>0</v>
      </c>
      <c r="U108" s="330"/>
      <c r="V108" s="1" t="str">
        <f t="shared" si="0"/>
        <v/>
      </c>
      <c r="AR108" s="118" t="s">
        <v>82</v>
      </c>
      <c r="AT108" s="125" t="s">
        <v>74</v>
      </c>
      <c r="AU108" s="125" t="s">
        <v>75</v>
      </c>
      <c r="AY108" s="118" t="s">
        <v>149</v>
      </c>
      <c r="BK108" s="126">
        <f>SUM(BK109:BK121)</f>
        <v>0</v>
      </c>
    </row>
    <row r="109" spans="2:65" s="1" customFormat="1" ht="16.5" customHeight="1" x14ac:dyDescent="0.2">
      <c r="B109" s="33"/>
      <c r="C109" s="129" t="s">
        <v>255</v>
      </c>
      <c r="D109" s="129" t="s">
        <v>152</v>
      </c>
      <c r="E109" s="130" t="s">
        <v>1020</v>
      </c>
      <c r="F109" s="131" t="s">
        <v>1021</v>
      </c>
      <c r="G109" s="132" t="s">
        <v>984</v>
      </c>
      <c r="H109" s="133">
        <v>1</v>
      </c>
      <c r="I109" s="134"/>
      <c r="J109" s="135">
        <f t="shared" ref="J109:J121" si="21">ROUND(I109*H109,2)</f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ref="P109:P121" si="22">O109*H109</f>
        <v>0</v>
      </c>
      <c r="Q109" s="138">
        <v>0</v>
      </c>
      <c r="R109" s="138">
        <f t="shared" ref="R109:R121" si="23">Q109*H109</f>
        <v>0</v>
      </c>
      <c r="S109" s="138">
        <v>0</v>
      </c>
      <c r="T109" s="138">
        <f t="shared" ref="T109:T121" si="24">S109*H109</f>
        <v>0</v>
      </c>
      <c r="U109" s="331" t="s">
        <v>547</v>
      </c>
      <c r="V109" s="1">
        <f t="shared" si="0"/>
        <v>0</v>
      </c>
      <c r="AR109" s="140" t="s">
        <v>157</v>
      </c>
      <c r="AT109" s="140" t="s">
        <v>152</v>
      </c>
      <c r="AU109" s="140" t="s">
        <v>82</v>
      </c>
      <c r="AY109" s="18" t="s">
        <v>149</v>
      </c>
      <c r="BE109" s="141">
        <f t="shared" ref="BE109:BE121" si="25">IF(N109="základní",J109,0)</f>
        <v>0</v>
      </c>
      <c r="BF109" s="141">
        <f t="shared" ref="BF109:BF121" si="26">IF(N109="snížená",J109,0)</f>
        <v>0</v>
      </c>
      <c r="BG109" s="141">
        <f t="shared" ref="BG109:BG121" si="27">IF(N109="zákl. přenesená",J109,0)</f>
        <v>0</v>
      </c>
      <c r="BH109" s="141">
        <f t="shared" ref="BH109:BH121" si="28">IF(N109="sníž. přenesená",J109,0)</f>
        <v>0</v>
      </c>
      <c r="BI109" s="141">
        <f t="shared" ref="BI109:BI121" si="29">IF(N109="nulová",J109,0)</f>
        <v>0</v>
      </c>
      <c r="BJ109" s="18" t="s">
        <v>88</v>
      </c>
      <c r="BK109" s="141">
        <f t="shared" ref="BK109:BK121" si="30">ROUND(I109*H109,2)</f>
        <v>0</v>
      </c>
      <c r="BL109" s="18" t="s">
        <v>157</v>
      </c>
      <c r="BM109" s="140" t="s">
        <v>366</v>
      </c>
    </row>
    <row r="110" spans="2:65" s="1" customFormat="1" ht="24.2" customHeight="1" x14ac:dyDescent="0.2">
      <c r="B110" s="33"/>
      <c r="C110" s="129" t="s">
        <v>265</v>
      </c>
      <c r="D110" s="129" t="s">
        <v>152</v>
      </c>
      <c r="E110" s="130" t="s">
        <v>1022</v>
      </c>
      <c r="F110" s="131" t="s">
        <v>1023</v>
      </c>
      <c r="G110" s="132" t="s">
        <v>984</v>
      </c>
      <c r="H110" s="133">
        <v>1</v>
      </c>
      <c r="I110" s="134"/>
      <c r="J110" s="135">
        <f t="shared" si="2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2"/>
        <v>0</v>
      </c>
      <c r="Q110" s="138">
        <v>0</v>
      </c>
      <c r="R110" s="138">
        <f t="shared" si="23"/>
        <v>0</v>
      </c>
      <c r="S110" s="138">
        <v>0</v>
      </c>
      <c r="T110" s="138">
        <f t="shared" si="24"/>
        <v>0</v>
      </c>
      <c r="U110" s="331" t="s">
        <v>19</v>
      </c>
      <c r="V110" s="1" t="str">
        <f t="shared" si="0"/>
        <v/>
      </c>
      <c r="AR110" s="140" t="s">
        <v>157</v>
      </c>
      <c r="AT110" s="140" t="s">
        <v>152</v>
      </c>
      <c r="AU110" s="140" t="s">
        <v>82</v>
      </c>
      <c r="AY110" s="18" t="s">
        <v>149</v>
      </c>
      <c r="BE110" s="141">
        <f t="shared" si="25"/>
        <v>0</v>
      </c>
      <c r="BF110" s="141">
        <f t="shared" si="26"/>
        <v>0</v>
      </c>
      <c r="BG110" s="141">
        <f t="shared" si="27"/>
        <v>0</v>
      </c>
      <c r="BH110" s="141">
        <f t="shared" si="28"/>
        <v>0</v>
      </c>
      <c r="BI110" s="141">
        <f t="shared" si="29"/>
        <v>0</v>
      </c>
      <c r="BJ110" s="18" t="s">
        <v>88</v>
      </c>
      <c r="BK110" s="141">
        <f t="shared" si="30"/>
        <v>0</v>
      </c>
      <c r="BL110" s="18" t="s">
        <v>157</v>
      </c>
      <c r="BM110" s="140" t="s">
        <v>380</v>
      </c>
    </row>
    <row r="111" spans="2:65" s="1" customFormat="1" ht="16.5" customHeight="1" x14ac:dyDescent="0.2">
      <c r="B111" s="33"/>
      <c r="C111" s="129" t="s">
        <v>271</v>
      </c>
      <c r="D111" s="129" t="s">
        <v>152</v>
      </c>
      <c r="E111" s="130" t="s">
        <v>1024</v>
      </c>
      <c r="F111" s="131" t="s">
        <v>1025</v>
      </c>
      <c r="G111" s="132" t="s">
        <v>984</v>
      </c>
      <c r="H111" s="133">
        <v>1</v>
      </c>
      <c r="I111" s="134"/>
      <c r="J111" s="135">
        <f t="shared" si="2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2"/>
        <v>0</v>
      </c>
      <c r="Q111" s="138">
        <v>0</v>
      </c>
      <c r="R111" s="138">
        <f t="shared" si="23"/>
        <v>0</v>
      </c>
      <c r="S111" s="138">
        <v>0</v>
      </c>
      <c r="T111" s="138">
        <f t="shared" si="24"/>
        <v>0</v>
      </c>
      <c r="U111" s="331" t="s">
        <v>19</v>
      </c>
      <c r="V111" s="1" t="str">
        <f t="shared" si="0"/>
        <v/>
      </c>
      <c r="AR111" s="140" t="s">
        <v>157</v>
      </c>
      <c r="AT111" s="140" t="s">
        <v>152</v>
      </c>
      <c r="AU111" s="140" t="s">
        <v>82</v>
      </c>
      <c r="AY111" s="18" t="s">
        <v>149</v>
      </c>
      <c r="BE111" s="141">
        <f t="shared" si="25"/>
        <v>0</v>
      </c>
      <c r="BF111" s="141">
        <f t="shared" si="26"/>
        <v>0</v>
      </c>
      <c r="BG111" s="141">
        <f t="shared" si="27"/>
        <v>0</v>
      </c>
      <c r="BH111" s="141">
        <f t="shared" si="28"/>
        <v>0</v>
      </c>
      <c r="BI111" s="141">
        <f t="shared" si="29"/>
        <v>0</v>
      </c>
      <c r="BJ111" s="18" t="s">
        <v>88</v>
      </c>
      <c r="BK111" s="141">
        <f t="shared" si="30"/>
        <v>0</v>
      </c>
      <c r="BL111" s="18" t="s">
        <v>157</v>
      </c>
      <c r="BM111" s="140" t="s">
        <v>392</v>
      </c>
    </row>
    <row r="112" spans="2:65" s="1" customFormat="1" ht="21.75" customHeight="1" x14ac:dyDescent="0.2">
      <c r="B112" s="33"/>
      <c r="C112" s="129" t="s">
        <v>275</v>
      </c>
      <c r="D112" s="129" t="s">
        <v>152</v>
      </c>
      <c r="E112" s="130" t="s">
        <v>1026</v>
      </c>
      <c r="F112" s="131" t="s">
        <v>1027</v>
      </c>
      <c r="G112" s="132" t="s">
        <v>984</v>
      </c>
      <c r="H112" s="133">
        <v>1</v>
      </c>
      <c r="I112" s="134"/>
      <c r="J112" s="135">
        <f t="shared" si="2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2"/>
        <v>0</v>
      </c>
      <c r="Q112" s="138">
        <v>0</v>
      </c>
      <c r="R112" s="138">
        <f t="shared" si="23"/>
        <v>0</v>
      </c>
      <c r="S112" s="138">
        <v>0</v>
      </c>
      <c r="T112" s="138">
        <f t="shared" si="24"/>
        <v>0</v>
      </c>
      <c r="U112" s="331" t="s">
        <v>19</v>
      </c>
      <c r="V112" s="1" t="str">
        <f t="shared" si="0"/>
        <v/>
      </c>
      <c r="AR112" s="140" t="s">
        <v>157</v>
      </c>
      <c r="AT112" s="140" t="s">
        <v>152</v>
      </c>
      <c r="AU112" s="140" t="s">
        <v>82</v>
      </c>
      <c r="AY112" s="18" t="s">
        <v>149</v>
      </c>
      <c r="BE112" s="141">
        <f t="shared" si="25"/>
        <v>0</v>
      </c>
      <c r="BF112" s="141">
        <f t="shared" si="26"/>
        <v>0</v>
      </c>
      <c r="BG112" s="141">
        <f t="shared" si="27"/>
        <v>0</v>
      </c>
      <c r="BH112" s="141">
        <f t="shared" si="28"/>
        <v>0</v>
      </c>
      <c r="BI112" s="141">
        <f t="shared" si="29"/>
        <v>0</v>
      </c>
      <c r="BJ112" s="18" t="s">
        <v>88</v>
      </c>
      <c r="BK112" s="141">
        <f t="shared" si="30"/>
        <v>0</v>
      </c>
      <c r="BL112" s="18" t="s">
        <v>157</v>
      </c>
      <c r="BM112" s="140" t="s">
        <v>420</v>
      </c>
    </row>
    <row r="113" spans="2:65" s="1" customFormat="1" ht="16.5" customHeight="1" x14ac:dyDescent="0.2">
      <c r="B113" s="33"/>
      <c r="C113" s="129" t="s">
        <v>7</v>
      </c>
      <c r="D113" s="129" t="s">
        <v>152</v>
      </c>
      <c r="E113" s="130" t="s">
        <v>1028</v>
      </c>
      <c r="F113" s="131" t="s">
        <v>1029</v>
      </c>
      <c r="G113" s="132" t="s">
        <v>984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31" t="s">
        <v>19</v>
      </c>
      <c r="V113" s="1" t="str">
        <f t="shared" si="0"/>
        <v/>
      </c>
      <c r="AR113" s="140" t="s">
        <v>157</v>
      </c>
      <c r="AT113" s="140" t="s">
        <v>152</v>
      </c>
      <c r="AU113" s="140" t="s">
        <v>82</v>
      </c>
      <c r="AY113" s="18" t="s">
        <v>149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157</v>
      </c>
      <c r="BM113" s="140" t="s">
        <v>432</v>
      </c>
    </row>
    <row r="114" spans="2:65" s="1" customFormat="1" ht="16.5" customHeight="1" x14ac:dyDescent="0.2">
      <c r="B114" s="33"/>
      <c r="C114" s="129" t="s">
        <v>295</v>
      </c>
      <c r="D114" s="129" t="s">
        <v>152</v>
      </c>
      <c r="E114" s="130" t="s">
        <v>1030</v>
      </c>
      <c r="F114" s="131" t="s">
        <v>1031</v>
      </c>
      <c r="G114" s="132" t="s">
        <v>984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31" t="s">
        <v>19</v>
      </c>
      <c r="V114" s="1" t="str">
        <f t="shared" si="0"/>
        <v/>
      </c>
      <c r="AR114" s="140" t="s">
        <v>157</v>
      </c>
      <c r="AT114" s="140" t="s">
        <v>152</v>
      </c>
      <c r="AU114" s="140" t="s">
        <v>82</v>
      </c>
      <c r="AY114" s="18" t="s">
        <v>149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157</v>
      </c>
      <c r="BM114" s="140" t="s">
        <v>444</v>
      </c>
    </row>
    <row r="115" spans="2:65" s="1" customFormat="1" ht="16.5" customHeight="1" x14ac:dyDescent="0.2">
      <c r="B115" s="33"/>
      <c r="C115" s="129" t="s">
        <v>302</v>
      </c>
      <c r="D115" s="129" t="s">
        <v>152</v>
      </c>
      <c r="E115" s="130" t="s">
        <v>1032</v>
      </c>
      <c r="F115" s="131" t="s">
        <v>1033</v>
      </c>
      <c r="G115" s="132" t="s">
        <v>984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31" t="s">
        <v>19</v>
      </c>
      <c r="V115" s="1" t="str">
        <f t="shared" si="0"/>
        <v/>
      </c>
      <c r="AR115" s="140" t="s">
        <v>157</v>
      </c>
      <c r="AT115" s="140" t="s">
        <v>152</v>
      </c>
      <c r="AU115" s="140" t="s">
        <v>82</v>
      </c>
      <c r="AY115" s="18" t="s">
        <v>149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157</v>
      </c>
      <c r="BM115" s="140" t="s">
        <v>456</v>
      </c>
    </row>
    <row r="116" spans="2:65" s="1" customFormat="1" ht="16.5" customHeight="1" x14ac:dyDescent="0.2">
      <c r="B116" s="33"/>
      <c r="C116" s="129" t="s">
        <v>307</v>
      </c>
      <c r="D116" s="129" t="s">
        <v>152</v>
      </c>
      <c r="E116" s="130" t="s">
        <v>1034</v>
      </c>
      <c r="F116" s="131" t="s">
        <v>1035</v>
      </c>
      <c r="G116" s="132" t="s">
        <v>984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31" t="s">
        <v>19</v>
      </c>
      <c r="V116" s="1" t="str">
        <f t="shared" si="0"/>
        <v/>
      </c>
      <c r="AR116" s="140" t="s">
        <v>157</v>
      </c>
      <c r="AT116" s="140" t="s">
        <v>152</v>
      </c>
      <c r="AU116" s="140" t="s">
        <v>82</v>
      </c>
      <c r="AY116" s="18" t="s">
        <v>149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157</v>
      </c>
      <c r="BM116" s="140" t="s">
        <v>475</v>
      </c>
    </row>
    <row r="117" spans="2:65" s="1" customFormat="1" ht="16.5" customHeight="1" x14ac:dyDescent="0.2">
      <c r="B117" s="33"/>
      <c r="C117" s="129" t="s">
        <v>311</v>
      </c>
      <c r="D117" s="129" t="s">
        <v>152</v>
      </c>
      <c r="E117" s="130" t="s">
        <v>1036</v>
      </c>
      <c r="F117" s="131" t="s">
        <v>1037</v>
      </c>
      <c r="G117" s="132" t="s">
        <v>984</v>
      </c>
      <c r="H117" s="133">
        <v>1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31" t="s">
        <v>19</v>
      </c>
      <c r="V117" s="1" t="str">
        <f t="shared" si="0"/>
        <v/>
      </c>
      <c r="AR117" s="140" t="s">
        <v>157</v>
      </c>
      <c r="AT117" s="140" t="s">
        <v>152</v>
      </c>
      <c r="AU117" s="140" t="s">
        <v>82</v>
      </c>
      <c r="AY117" s="18" t="s">
        <v>149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157</v>
      </c>
      <c r="BM117" s="140" t="s">
        <v>487</v>
      </c>
    </row>
    <row r="118" spans="2:65" s="1" customFormat="1" ht="16.5" customHeight="1" x14ac:dyDescent="0.2">
      <c r="B118" s="33"/>
      <c r="C118" s="129" t="s">
        <v>315</v>
      </c>
      <c r="D118" s="129" t="s">
        <v>152</v>
      </c>
      <c r="E118" s="130" t="s">
        <v>1038</v>
      </c>
      <c r="F118" s="131" t="s">
        <v>1039</v>
      </c>
      <c r="G118" s="132" t="s">
        <v>984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31" t="s">
        <v>19</v>
      </c>
      <c r="V118" s="1" t="str">
        <f t="shared" si="0"/>
        <v/>
      </c>
      <c r="AR118" s="140" t="s">
        <v>157</v>
      </c>
      <c r="AT118" s="140" t="s">
        <v>152</v>
      </c>
      <c r="AU118" s="140" t="s">
        <v>82</v>
      </c>
      <c r="AY118" s="18" t="s">
        <v>149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157</v>
      </c>
      <c r="BM118" s="140" t="s">
        <v>497</v>
      </c>
    </row>
    <row r="119" spans="2:65" s="1" customFormat="1" ht="16.5" customHeight="1" x14ac:dyDescent="0.2">
      <c r="B119" s="33"/>
      <c r="C119" s="129" t="s">
        <v>320</v>
      </c>
      <c r="D119" s="129" t="s">
        <v>152</v>
      </c>
      <c r="E119" s="130" t="s">
        <v>1040</v>
      </c>
      <c r="F119" s="131" t="s">
        <v>1041</v>
      </c>
      <c r="G119" s="132" t="s">
        <v>984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31" t="s">
        <v>19</v>
      </c>
      <c r="V119" s="1" t="str">
        <f t="shared" si="0"/>
        <v/>
      </c>
      <c r="AR119" s="140" t="s">
        <v>157</v>
      </c>
      <c r="AT119" s="140" t="s">
        <v>152</v>
      </c>
      <c r="AU119" s="140" t="s">
        <v>82</v>
      </c>
      <c r="AY119" s="18" t="s">
        <v>149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157</v>
      </c>
      <c r="BM119" s="140" t="s">
        <v>506</v>
      </c>
    </row>
    <row r="120" spans="2:65" s="1" customFormat="1" ht="16.5" customHeight="1" x14ac:dyDescent="0.2">
      <c r="B120" s="33"/>
      <c r="C120" s="129" t="s">
        <v>327</v>
      </c>
      <c r="D120" s="129" t="s">
        <v>152</v>
      </c>
      <c r="E120" s="130" t="s">
        <v>1042</v>
      </c>
      <c r="F120" s="131" t="s">
        <v>1043</v>
      </c>
      <c r="G120" s="132" t="s">
        <v>984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31" t="s">
        <v>19</v>
      </c>
      <c r="V120" s="1" t="str">
        <f t="shared" si="0"/>
        <v/>
      </c>
      <c r="AR120" s="140" t="s">
        <v>157</v>
      </c>
      <c r="AT120" s="140" t="s">
        <v>152</v>
      </c>
      <c r="AU120" s="140" t="s">
        <v>82</v>
      </c>
      <c r="AY120" s="18" t="s">
        <v>149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157</v>
      </c>
      <c r="BM120" s="140" t="s">
        <v>520</v>
      </c>
    </row>
    <row r="121" spans="2:65" s="1" customFormat="1" ht="21.75" customHeight="1" x14ac:dyDescent="0.2">
      <c r="B121" s="33"/>
      <c r="C121" s="129" t="s">
        <v>334</v>
      </c>
      <c r="D121" s="129" t="s">
        <v>152</v>
      </c>
      <c r="E121" s="130" t="s">
        <v>1044</v>
      </c>
      <c r="F121" s="131" t="s">
        <v>1045</v>
      </c>
      <c r="G121" s="132" t="s">
        <v>984</v>
      </c>
      <c r="H121" s="133">
        <v>1</v>
      </c>
      <c r="I121" s="134"/>
      <c r="J121" s="135">
        <f t="shared" si="2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2"/>
        <v>0</v>
      </c>
      <c r="Q121" s="138">
        <v>0</v>
      </c>
      <c r="R121" s="138">
        <f t="shared" si="23"/>
        <v>0</v>
      </c>
      <c r="S121" s="138">
        <v>0</v>
      </c>
      <c r="T121" s="138">
        <f t="shared" si="24"/>
        <v>0</v>
      </c>
      <c r="U121" s="331" t="s">
        <v>19</v>
      </c>
      <c r="V121" s="1" t="str">
        <f t="shared" si="0"/>
        <v/>
      </c>
      <c r="AR121" s="140" t="s">
        <v>157</v>
      </c>
      <c r="AT121" s="140" t="s">
        <v>152</v>
      </c>
      <c r="AU121" s="140" t="s">
        <v>82</v>
      </c>
      <c r="AY121" s="18" t="s">
        <v>149</v>
      </c>
      <c r="BE121" s="141">
        <f t="shared" si="25"/>
        <v>0</v>
      </c>
      <c r="BF121" s="141">
        <f t="shared" si="26"/>
        <v>0</v>
      </c>
      <c r="BG121" s="141">
        <f t="shared" si="27"/>
        <v>0</v>
      </c>
      <c r="BH121" s="141">
        <f t="shared" si="28"/>
        <v>0</v>
      </c>
      <c r="BI121" s="141">
        <f t="shared" si="29"/>
        <v>0</v>
      </c>
      <c r="BJ121" s="18" t="s">
        <v>88</v>
      </c>
      <c r="BK121" s="141">
        <f t="shared" si="30"/>
        <v>0</v>
      </c>
      <c r="BL121" s="18" t="s">
        <v>157</v>
      </c>
      <c r="BM121" s="140" t="s">
        <v>532</v>
      </c>
    </row>
    <row r="122" spans="2:65" s="11" customFormat="1" ht="25.9" customHeight="1" x14ac:dyDescent="0.2">
      <c r="B122" s="117"/>
      <c r="D122" s="118" t="s">
        <v>74</v>
      </c>
      <c r="E122" s="119" t="s">
        <v>1046</v>
      </c>
      <c r="F122" s="119" t="s">
        <v>1047</v>
      </c>
      <c r="I122" s="120"/>
      <c r="J122" s="121">
        <f>BK122</f>
        <v>0</v>
      </c>
      <c r="L122" s="117"/>
      <c r="M122" s="122"/>
      <c r="P122" s="123">
        <f>SUM(P123:P124)</f>
        <v>0</v>
      </c>
      <c r="R122" s="123">
        <f>SUM(R123:R124)</f>
        <v>0</v>
      </c>
      <c r="T122" s="123">
        <f>SUM(T123:T124)</f>
        <v>0</v>
      </c>
      <c r="U122" s="330"/>
      <c r="V122" s="1" t="str">
        <f t="shared" si="0"/>
        <v/>
      </c>
      <c r="AR122" s="118" t="s">
        <v>82</v>
      </c>
      <c r="AT122" s="125" t="s">
        <v>74</v>
      </c>
      <c r="AU122" s="125" t="s">
        <v>75</v>
      </c>
      <c r="AY122" s="118" t="s">
        <v>149</v>
      </c>
      <c r="BK122" s="126">
        <f>SUM(BK123:BK124)</f>
        <v>0</v>
      </c>
    </row>
    <row r="123" spans="2:65" s="1" customFormat="1" ht="24.2" customHeight="1" x14ac:dyDescent="0.2">
      <c r="B123" s="33"/>
      <c r="C123" s="129" t="s">
        <v>341</v>
      </c>
      <c r="D123" s="129" t="s">
        <v>152</v>
      </c>
      <c r="E123" s="130" t="s">
        <v>1048</v>
      </c>
      <c r="F123" s="131" t="s">
        <v>1049</v>
      </c>
      <c r="G123" s="132" t="s">
        <v>1050</v>
      </c>
      <c r="H123" s="133">
        <v>18</v>
      </c>
      <c r="I123" s="134"/>
      <c r="J123" s="135">
        <f>ROUND(I123*H123,2)</f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8">
        <f>S123*H123</f>
        <v>0</v>
      </c>
      <c r="U123" s="331" t="s">
        <v>19</v>
      </c>
      <c r="V123" s="1" t="str">
        <f t="shared" si="0"/>
        <v/>
      </c>
      <c r="AR123" s="140" t="s">
        <v>157</v>
      </c>
      <c r="AT123" s="140" t="s">
        <v>152</v>
      </c>
      <c r="AU123" s="140" t="s">
        <v>82</v>
      </c>
      <c r="AY123" s="18" t="s">
        <v>149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157</v>
      </c>
      <c r="BM123" s="140" t="s">
        <v>544</v>
      </c>
    </row>
    <row r="124" spans="2:65" s="1" customFormat="1" ht="16.5" customHeight="1" x14ac:dyDescent="0.2">
      <c r="B124" s="33"/>
      <c r="C124" s="129" t="s">
        <v>347</v>
      </c>
      <c r="D124" s="129" t="s">
        <v>152</v>
      </c>
      <c r="E124" s="130" t="s">
        <v>1051</v>
      </c>
      <c r="F124" s="131" t="s">
        <v>1052</v>
      </c>
      <c r="G124" s="132" t="s">
        <v>1050</v>
      </c>
      <c r="H124" s="133">
        <v>14.1</v>
      </c>
      <c r="I124" s="134"/>
      <c r="J124" s="135">
        <f>ROUND(I124*H124,2)</f>
        <v>0</v>
      </c>
      <c r="K124" s="131" t="s">
        <v>19</v>
      </c>
      <c r="L124" s="33"/>
      <c r="M124" s="184" t="s">
        <v>19</v>
      </c>
      <c r="N124" s="185" t="s">
        <v>47</v>
      </c>
      <c r="O124" s="186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7">
        <f>S124*H124</f>
        <v>0</v>
      </c>
      <c r="U124" s="338" t="s">
        <v>19</v>
      </c>
      <c r="V124" s="1" t="str">
        <f t="shared" si="0"/>
        <v/>
      </c>
      <c r="AR124" s="140" t="s">
        <v>157</v>
      </c>
      <c r="AT124" s="140" t="s">
        <v>152</v>
      </c>
      <c r="AU124" s="140" t="s">
        <v>82</v>
      </c>
      <c r="AY124" s="18" t="s">
        <v>149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88</v>
      </c>
      <c r="BK124" s="141">
        <f>ROUND(I124*H124,2)</f>
        <v>0</v>
      </c>
      <c r="BL124" s="18" t="s">
        <v>157</v>
      </c>
      <c r="BM124" s="140" t="s">
        <v>556</v>
      </c>
    </row>
    <row r="125" spans="2:65" s="1" customFormat="1" ht="6.95" customHeight="1" x14ac:dyDescent="0.2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U0vv+pc/y9CIbVY6D62kZ2yrKkxsXiUD+P6um45K4tcVrEPr8SjyE8bOrKyzs0ZakEc2YJLO3+IrCbiTZKT3Eg==" saltValue="W1U4C3slaWjPMPOoEWgOMg==" spinCount="100000" sheet="1" objects="1" scenarios="1" formatColumns="0" formatRows="0" autoFilter="0"/>
  <autoFilter ref="C88:K124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4"/>
  <sheetViews>
    <sheetView showGridLines="0" workbookViewId="0">
      <selection activeCell="AD104" sqref="AD104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K Vodojemu 202/5, 15000 Praha 5, b.j.č. 202/3 -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1053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ROUND((SUM(BE89:BE113)),  2)</f>
        <v>0</v>
      </c>
      <c r="I35" s="92">
        <v>0.21</v>
      </c>
      <c r="J35" s="82">
        <f>ROUND(((SUM(BE89:BE113))*I35),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ROUND((SUM(BF89:BF113)),  2)</f>
        <v>0</v>
      </c>
      <c r="I36" s="92">
        <v>0.12</v>
      </c>
      <c r="J36" s="82">
        <f>ROUND(((SUM(BF89:BF113))*I36),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ROUND((SUM(BG89:BG113)),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ROUND((SUM(BH89:BH113)),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ROUND((SUM(BI89:BI113)),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K Vodojemu 202/5, 15000 Praha 5, b.j.č. 202/3 -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ÚT - Vytápění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K Vodojemu 202/5, 15000 Praha 5</v>
      </c>
      <c r="I56" s="28" t="s">
        <v>23</v>
      </c>
      <c r="J56" s="50" t="str">
        <f>IF(J14="","",J14)</f>
        <v>2. 5. 2024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1054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1055</v>
      </c>
      <c r="E65" s="104"/>
      <c r="F65" s="104"/>
      <c r="G65" s="104"/>
      <c r="H65" s="104"/>
      <c r="I65" s="104"/>
      <c r="J65" s="105">
        <f>J103</f>
        <v>0</v>
      </c>
      <c r="L65" s="102"/>
    </row>
    <row r="66" spans="2:12" s="8" customFormat="1" ht="24.95" customHeight="1" x14ac:dyDescent="0.2">
      <c r="B66" s="102"/>
      <c r="D66" s="103" t="s">
        <v>1056</v>
      </c>
      <c r="E66" s="104"/>
      <c r="F66" s="104"/>
      <c r="G66" s="104"/>
      <c r="H66" s="104"/>
      <c r="I66" s="104"/>
      <c r="J66" s="105">
        <f>J106</f>
        <v>0</v>
      </c>
      <c r="L66" s="102"/>
    </row>
    <row r="67" spans="2:12" s="8" customFormat="1" ht="24.95" customHeight="1" x14ac:dyDescent="0.2">
      <c r="B67" s="102"/>
      <c r="D67" s="103" t="s">
        <v>1057</v>
      </c>
      <c r="E67" s="104"/>
      <c r="F67" s="104"/>
      <c r="G67" s="104"/>
      <c r="H67" s="104"/>
      <c r="I67" s="104"/>
      <c r="J67" s="105">
        <f>J108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133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6" t="str">
        <f>E7</f>
        <v>Rekonstrukce bytových jednotek MČ K Vodojemu 202/5, 15000 Praha 5, b.j.č. 202/3 - revize 3</v>
      </c>
      <c r="F77" s="317"/>
      <c r="G77" s="317"/>
      <c r="H77" s="317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6" t="s">
        <v>108</v>
      </c>
      <c r="F79" s="318"/>
      <c r="G79" s="318"/>
      <c r="H79" s="318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5" t="str">
        <f>E11</f>
        <v>ÚT - Vytápění</v>
      </c>
      <c r="F81" s="318"/>
      <c r="G81" s="318"/>
      <c r="H81" s="318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K Vodojemu 202/5, 15000 Praha 5</v>
      </c>
      <c r="I83" s="28" t="s">
        <v>23</v>
      </c>
      <c r="J83" s="50" t="str">
        <f>IF(J14="","",J14)</f>
        <v>2. 5. 2024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134</v>
      </c>
      <c r="D88" s="112" t="s">
        <v>60</v>
      </c>
      <c r="E88" s="112" t="s">
        <v>56</v>
      </c>
      <c r="F88" s="112" t="s">
        <v>57</v>
      </c>
      <c r="G88" s="112" t="s">
        <v>135</v>
      </c>
      <c r="H88" s="112" t="s">
        <v>136</v>
      </c>
      <c r="I88" s="112" t="s">
        <v>137</v>
      </c>
      <c r="J88" s="112" t="s">
        <v>113</v>
      </c>
      <c r="K88" s="113" t="s">
        <v>138</v>
      </c>
      <c r="L88" s="110"/>
      <c r="M88" s="56" t="s">
        <v>19</v>
      </c>
      <c r="N88" s="57" t="s">
        <v>45</v>
      </c>
      <c r="O88" s="57" t="s">
        <v>139</v>
      </c>
      <c r="P88" s="57" t="s">
        <v>140</v>
      </c>
      <c r="Q88" s="57" t="s">
        <v>141</v>
      </c>
      <c r="R88" s="57" t="s">
        <v>142</v>
      </c>
      <c r="S88" s="57" t="s">
        <v>143</v>
      </c>
      <c r="T88" s="57" t="s">
        <v>144</v>
      </c>
      <c r="U88" s="328" t="s">
        <v>1425</v>
      </c>
    </row>
    <row r="89" spans="2:65" s="1" customFormat="1" ht="22.9" customHeight="1" x14ac:dyDescent="0.25">
      <c r="B89" s="33"/>
      <c r="C89" s="61" t="s">
        <v>146</v>
      </c>
      <c r="J89" s="114">
        <f>BK89</f>
        <v>0</v>
      </c>
      <c r="L89" s="33"/>
      <c r="M89" s="59"/>
      <c r="N89" s="51"/>
      <c r="O89" s="51"/>
      <c r="P89" s="115">
        <f>P90+P103+P106+P108</f>
        <v>0</v>
      </c>
      <c r="Q89" s="51"/>
      <c r="R89" s="115">
        <f>R90+R103+R106+R108</f>
        <v>0</v>
      </c>
      <c r="S89" s="51"/>
      <c r="T89" s="115">
        <f>T90+T103+T106+T108</f>
        <v>0</v>
      </c>
      <c r="U89" s="329">
        <f>SUM(V89:V666)</f>
        <v>0</v>
      </c>
      <c r="AT89" s="18" t="s">
        <v>74</v>
      </c>
      <c r="AU89" s="18" t="s">
        <v>114</v>
      </c>
      <c r="BK89" s="116">
        <f>BK90+BK103+BK106+BK108</f>
        <v>0</v>
      </c>
    </row>
    <row r="90" spans="2:65" s="11" customFormat="1" ht="25.9" customHeight="1" x14ac:dyDescent="0.2">
      <c r="B90" s="117"/>
      <c r="D90" s="118" t="s">
        <v>74</v>
      </c>
      <c r="E90" s="119" t="s">
        <v>980</v>
      </c>
      <c r="F90" s="119" t="s">
        <v>1058</v>
      </c>
      <c r="I90" s="120"/>
      <c r="J90" s="121">
        <f>BK90</f>
        <v>0</v>
      </c>
      <c r="L90" s="117"/>
      <c r="M90" s="122"/>
      <c r="P90" s="123">
        <f>SUM(P91:P102)</f>
        <v>0</v>
      </c>
      <c r="R90" s="123">
        <f>SUM(R91:R102)</f>
        <v>0</v>
      </c>
      <c r="T90" s="123">
        <f>SUM(T91:T102)</f>
        <v>0</v>
      </c>
      <c r="U90" s="330"/>
      <c r="V90" s="1" t="str">
        <f t="shared" ref="V90:V113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149</v>
      </c>
      <c r="BK90" s="126">
        <f>SUM(BK91:BK102)</f>
        <v>0</v>
      </c>
    </row>
    <row r="91" spans="2:65" s="1" customFormat="1" ht="16.5" customHeight="1" x14ac:dyDescent="0.2">
      <c r="B91" s="33"/>
      <c r="C91" s="129" t="s">
        <v>82</v>
      </c>
      <c r="D91" s="129" t="s">
        <v>152</v>
      </c>
      <c r="E91" s="130" t="s">
        <v>1059</v>
      </c>
      <c r="F91" s="131" t="s">
        <v>1060</v>
      </c>
      <c r="G91" s="132" t="s">
        <v>984</v>
      </c>
      <c r="H91" s="133">
        <v>1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31" t="s">
        <v>547</v>
      </c>
      <c r="V91" s="1">
        <f t="shared" si="0"/>
        <v>0</v>
      </c>
      <c r="AR91" s="140" t="s">
        <v>157</v>
      </c>
      <c r="AT91" s="140" t="s">
        <v>152</v>
      </c>
      <c r="AU91" s="140" t="s">
        <v>82</v>
      </c>
      <c r="AY91" s="18" t="s">
        <v>149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157</v>
      </c>
      <c r="BM91" s="140" t="s">
        <v>88</v>
      </c>
    </row>
    <row r="92" spans="2:65" s="1" customFormat="1" ht="19.5" x14ac:dyDescent="0.2">
      <c r="B92" s="33"/>
      <c r="D92" s="147" t="s">
        <v>220</v>
      </c>
      <c r="F92" s="164" t="s">
        <v>1061</v>
      </c>
      <c r="I92" s="144"/>
      <c r="L92" s="33"/>
      <c r="M92" s="145"/>
      <c r="U92" s="332"/>
      <c r="V92" s="1" t="str">
        <f t="shared" si="0"/>
        <v/>
      </c>
      <c r="AT92" s="18" t="s">
        <v>220</v>
      </c>
      <c r="AU92" s="18" t="s">
        <v>82</v>
      </c>
    </row>
    <row r="93" spans="2:65" s="1" customFormat="1" ht="16.5" customHeight="1" x14ac:dyDescent="0.2">
      <c r="B93" s="33"/>
      <c r="C93" s="129" t="s">
        <v>88</v>
      </c>
      <c r="D93" s="129" t="s">
        <v>152</v>
      </c>
      <c r="E93" s="130" t="s">
        <v>1062</v>
      </c>
      <c r="F93" s="131" t="s">
        <v>1063</v>
      </c>
      <c r="G93" s="132" t="s">
        <v>984</v>
      </c>
      <c r="H93" s="133">
        <v>1</v>
      </c>
      <c r="I93" s="134"/>
      <c r="J93" s="135">
        <f>ROUND(I93*H93,2)</f>
        <v>0</v>
      </c>
      <c r="K93" s="131" t="s">
        <v>19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331" t="s">
        <v>547</v>
      </c>
      <c r="V93" s="1">
        <f t="shared" si="0"/>
        <v>0</v>
      </c>
      <c r="AR93" s="140" t="s">
        <v>157</v>
      </c>
      <c r="AT93" s="140" t="s">
        <v>152</v>
      </c>
      <c r="AU93" s="140" t="s">
        <v>82</v>
      </c>
      <c r="AY93" s="18" t="s">
        <v>149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157</v>
      </c>
      <c r="BM93" s="140" t="s">
        <v>157</v>
      </c>
    </row>
    <row r="94" spans="2:65" s="1" customFormat="1" ht="19.5" x14ac:dyDescent="0.2">
      <c r="B94" s="33"/>
      <c r="D94" s="147" t="s">
        <v>220</v>
      </c>
      <c r="F94" s="164" t="s">
        <v>1061</v>
      </c>
      <c r="I94" s="144"/>
      <c r="L94" s="33"/>
      <c r="M94" s="145"/>
      <c r="U94" s="332"/>
      <c r="V94" s="1" t="str">
        <f t="shared" si="0"/>
        <v/>
      </c>
      <c r="AT94" s="18" t="s">
        <v>220</v>
      </c>
      <c r="AU94" s="18" t="s">
        <v>82</v>
      </c>
    </row>
    <row r="95" spans="2:65" s="1" customFormat="1" ht="16.5" customHeight="1" x14ac:dyDescent="0.2">
      <c r="B95" s="33"/>
      <c r="C95" s="129" t="s">
        <v>150</v>
      </c>
      <c r="D95" s="129" t="s">
        <v>152</v>
      </c>
      <c r="E95" s="130" t="s">
        <v>1064</v>
      </c>
      <c r="F95" s="131" t="s">
        <v>1065</v>
      </c>
      <c r="G95" s="132" t="s">
        <v>984</v>
      </c>
      <c r="H95" s="133">
        <v>1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331" t="s">
        <v>547</v>
      </c>
      <c r="V95" s="1">
        <f t="shared" si="0"/>
        <v>0</v>
      </c>
      <c r="AR95" s="140" t="s">
        <v>157</v>
      </c>
      <c r="AT95" s="140" t="s">
        <v>152</v>
      </c>
      <c r="AU95" s="140" t="s">
        <v>82</v>
      </c>
      <c r="AY95" s="18" t="s">
        <v>149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157</v>
      </c>
      <c r="BM95" s="140" t="s">
        <v>176</v>
      </c>
    </row>
    <row r="96" spans="2:65" s="1" customFormat="1" ht="19.5" x14ac:dyDescent="0.2">
      <c r="B96" s="33"/>
      <c r="D96" s="147" t="s">
        <v>220</v>
      </c>
      <c r="F96" s="164" t="s">
        <v>1061</v>
      </c>
      <c r="I96" s="144"/>
      <c r="L96" s="33"/>
      <c r="M96" s="145"/>
      <c r="U96" s="332"/>
      <c r="V96" s="1" t="str">
        <f t="shared" si="0"/>
        <v/>
      </c>
      <c r="AT96" s="18" t="s">
        <v>220</v>
      </c>
      <c r="AU96" s="18" t="s">
        <v>82</v>
      </c>
    </row>
    <row r="97" spans="2:65" s="1" customFormat="1" ht="16.5" customHeight="1" x14ac:dyDescent="0.2">
      <c r="B97" s="33"/>
      <c r="C97" s="129" t="s">
        <v>157</v>
      </c>
      <c r="D97" s="129" t="s">
        <v>152</v>
      </c>
      <c r="E97" s="130" t="s">
        <v>1066</v>
      </c>
      <c r="F97" s="131" t="s">
        <v>1067</v>
      </c>
      <c r="G97" s="132" t="s">
        <v>984</v>
      </c>
      <c r="H97" s="133">
        <v>1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31" t="s">
        <v>547</v>
      </c>
      <c r="V97" s="1">
        <f t="shared" si="0"/>
        <v>0</v>
      </c>
      <c r="AR97" s="140" t="s">
        <v>157</v>
      </c>
      <c r="AT97" s="140" t="s">
        <v>152</v>
      </c>
      <c r="AU97" s="140" t="s">
        <v>82</v>
      </c>
      <c r="AY97" s="18" t="s">
        <v>149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157</v>
      </c>
      <c r="BM97" s="140" t="s">
        <v>198</v>
      </c>
    </row>
    <row r="98" spans="2:65" s="1" customFormat="1" ht="16.5" customHeight="1" x14ac:dyDescent="0.2">
      <c r="B98" s="33"/>
      <c r="C98" s="129" t="s">
        <v>182</v>
      </c>
      <c r="D98" s="129" t="s">
        <v>152</v>
      </c>
      <c r="E98" s="130" t="s">
        <v>1068</v>
      </c>
      <c r="F98" s="131" t="s">
        <v>1069</v>
      </c>
      <c r="G98" s="132" t="s">
        <v>984</v>
      </c>
      <c r="H98" s="133">
        <v>2</v>
      </c>
      <c r="I98" s="134"/>
      <c r="J98" s="135">
        <f>ROUND(I98*H98,2)</f>
        <v>0</v>
      </c>
      <c r="K98" s="131" t="s">
        <v>19</v>
      </c>
      <c r="L98" s="33"/>
      <c r="M98" s="136" t="s">
        <v>19</v>
      </c>
      <c r="N98" s="137" t="s">
        <v>47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8">
        <f>S98*H98</f>
        <v>0</v>
      </c>
      <c r="U98" s="331" t="s">
        <v>547</v>
      </c>
      <c r="V98" s="1">
        <f t="shared" si="0"/>
        <v>0</v>
      </c>
      <c r="AR98" s="140" t="s">
        <v>157</v>
      </c>
      <c r="AT98" s="140" t="s">
        <v>152</v>
      </c>
      <c r="AU98" s="140" t="s">
        <v>82</v>
      </c>
      <c r="AY98" s="18" t="s">
        <v>149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88</v>
      </c>
      <c r="BK98" s="141">
        <f>ROUND(I98*H98,2)</f>
        <v>0</v>
      </c>
      <c r="BL98" s="18" t="s">
        <v>157</v>
      </c>
      <c r="BM98" s="140" t="s">
        <v>209</v>
      </c>
    </row>
    <row r="99" spans="2:65" s="1" customFormat="1" ht="16.5" customHeight="1" x14ac:dyDescent="0.2">
      <c r="B99" s="33"/>
      <c r="C99" s="129" t="s">
        <v>176</v>
      </c>
      <c r="D99" s="129" t="s">
        <v>152</v>
      </c>
      <c r="E99" s="130" t="s">
        <v>1070</v>
      </c>
      <c r="F99" s="131" t="s">
        <v>1071</v>
      </c>
      <c r="G99" s="132" t="s">
        <v>984</v>
      </c>
      <c r="H99" s="133">
        <v>3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31" t="s">
        <v>547</v>
      </c>
      <c r="V99" s="1">
        <f t="shared" si="0"/>
        <v>0</v>
      </c>
      <c r="AR99" s="140" t="s">
        <v>157</v>
      </c>
      <c r="AT99" s="140" t="s">
        <v>152</v>
      </c>
      <c r="AU99" s="140" t="s">
        <v>82</v>
      </c>
      <c r="AY99" s="18" t="s">
        <v>149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157</v>
      </c>
      <c r="BM99" s="140" t="s">
        <v>8</v>
      </c>
    </row>
    <row r="100" spans="2:65" s="1" customFormat="1" ht="16.5" customHeight="1" x14ac:dyDescent="0.2">
      <c r="B100" s="33"/>
      <c r="C100" s="129" t="s">
        <v>193</v>
      </c>
      <c r="D100" s="129" t="s">
        <v>152</v>
      </c>
      <c r="E100" s="130" t="s">
        <v>1072</v>
      </c>
      <c r="F100" s="131" t="s">
        <v>1073</v>
      </c>
      <c r="G100" s="132" t="s">
        <v>984</v>
      </c>
      <c r="H100" s="133">
        <v>1</v>
      </c>
      <c r="I100" s="134"/>
      <c r="J100" s="135">
        <f>ROUND(I100*H100,2)</f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8">
        <f>S100*H100</f>
        <v>0</v>
      </c>
      <c r="U100" s="331" t="s">
        <v>547</v>
      </c>
      <c r="V100" s="1">
        <f t="shared" si="0"/>
        <v>0</v>
      </c>
      <c r="AR100" s="140" t="s">
        <v>157</v>
      </c>
      <c r="AT100" s="140" t="s">
        <v>152</v>
      </c>
      <c r="AU100" s="140" t="s">
        <v>82</v>
      </c>
      <c r="AY100" s="18" t="s">
        <v>149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88</v>
      </c>
      <c r="BK100" s="141">
        <f>ROUND(I100*H100,2)</f>
        <v>0</v>
      </c>
      <c r="BL100" s="18" t="s">
        <v>157</v>
      </c>
      <c r="BM100" s="140" t="s">
        <v>235</v>
      </c>
    </row>
    <row r="101" spans="2:65" s="1" customFormat="1" ht="16.5" customHeight="1" x14ac:dyDescent="0.2">
      <c r="B101" s="33"/>
      <c r="C101" s="129" t="s">
        <v>198</v>
      </c>
      <c r="D101" s="129" t="s">
        <v>152</v>
      </c>
      <c r="E101" s="130" t="s">
        <v>1074</v>
      </c>
      <c r="F101" s="131" t="s">
        <v>1075</v>
      </c>
      <c r="G101" s="132" t="s">
        <v>984</v>
      </c>
      <c r="H101" s="133">
        <v>3</v>
      </c>
      <c r="I101" s="134"/>
      <c r="J101" s="135">
        <f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8">
        <f>S101*H101</f>
        <v>0</v>
      </c>
      <c r="U101" s="331" t="s">
        <v>19</v>
      </c>
      <c r="V101" s="1" t="str">
        <f t="shared" si="0"/>
        <v/>
      </c>
      <c r="AR101" s="140" t="s">
        <v>157</v>
      </c>
      <c r="AT101" s="140" t="s">
        <v>152</v>
      </c>
      <c r="AU101" s="140" t="s">
        <v>82</v>
      </c>
      <c r="AY101" s="18" t="s">
        <v>149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88</v>
      </c>
      <c r="BK101" s="141">
        <f>ROUND(I101*H101,2)</f>
        <v>0</v>
      </c>
      <c r="BL101" s="18" t="s">
        <v>157</v>
      </c>
      <c r="BM101" s="140" t="s">
        <v>250</v>
      </c>
    </row>
    <row r="102" spans="2:65" s="1" customFormat="1" ht="19.5" x14ac:dyDescent="0.2">
      <c r="B102" s="33"/>
      <c r="D102" s="147" t="s">
        <v>220</v>
      </c>
      <c r="F102" s="164" t="s">
        <v>1076</v>
      </c>
      <c r="I102" s="144"/>
      <c r="L102" s="33"/>
      <c r="M102" s="145"/>
      <c r="U102" s="332"/>
      <c r="V102" s="1" t="str">
        <f t="shared" si="0"/>
        <v/>
      </c>
      <c r="AT102" s="18" t="s">
        <v>220</v>
      </c>
      <c r="AU102" s="18" t="s">
        <v>82</v>
      </c>
    </row>
    <row r="103" spans="2:65" s="11" customFormat="1" ht="25.9" customHeight="1" x14ac:dyDescent="0.2">
      <c r="B103" s="117"/>
      <c r="D103" s="118" t="s">
        <v>74</v>
      </c>
      <c r="E103" s="119" t="s">
        <v>1002</v>
      </c>
      <c r="F103" s="119" t="s">
        <v>1077</v>
      </c>
      <c r="I103" s="120"/>
      <c r="J103" s="121">
        <f>BK103</f>
        <v>0</v>
      </c>
      <c r="L103" s="117"/>
      <c r="M103" s="122"/>
      <c r="P103" s="123">
        <f>SUM(P104:P105)</f>
        <v>0</v>
      </c>
      <c r="R103" s="123">
        <f>SUM(R104:R105)</f>
        <v>0</v>
      </c>
      <c r="T103" s="123">
        <f>SUM(T104:T105)</f>
        <v>0</v>
      </c>
      <c r="U103" s="330"/>
      <c r="V103" s="1" t="str">
        <f t="shared" si="0"/>
        <v/>
      </c>
      <c r="AR103" s="118" t="s">
        <v>82</v>
      </c>
      <c r="AT103" s="125" t="s">
        <v>74</v>
      </c>
      <c r="AU103" s="125" t="s">
        <v>75</v>
      </c>
      <c r="AY103" s="118" t="s">
        <v>149</v>
      </c>
      <c r="BK103" s="126">
        <f>SUM(BK104:BK105)</f>
        <v>0</v>
      </c>
    </row>
    <row r="104" spans="2:65" s="1" customFormat="1" ht="16.5" customHeight="1" x14ac:dyDescent="0.2">
      <c r="B104" s="33"/>
      <c r="C104" s="129" t="s">
        <v>203</v>
      </c>
      <c r="D104" s="129" t="s">
        <v>152</v>
      </c>
      <c r="E104" s="130" t="s">
        <v>1078</v>
      </c>
      <c r="F104" s="131" t="s">
        <v>1079</v>
      </c>
      <c r="G104" s="132" t="s">
        <v>987</v>
      </c>
      <c r="H104" s="133">
        <v>16</v>
      </c>
      <c r="I104" s="134"/>
      <c r="J104" s="135">
        <f>ROUND(I104*H104,2)</f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8">
        <f>S104*H104</f>
        <v>0</v>
      </c>
      <c r="U104" s="331" t="s">
        <v>547</v>
      </c>
      <c r="V104" s="1">
        <f t="shared" si="0"/>
        <v>0</v>
      </c>
      <c r="AR104" s="140" t="s">
        <v>157</v>
      </c>
      <c r="AT104" s="140" t="s">
        <v>152</v>
      </c>
      <c r="AU104" s="140" t="s">
        <v>82</v>
      </c>
      <c r="AY104" s="18" t="s">
        <v>149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88</v>
      </c>
      <c r="BK104" s="141">
        <f>ROUND(I104*H104,2)</f>
        <v>0</v>
      </c>
      <c r="BL104" s="18" t="s">
        <v>157</v>
      </c>
      <c r="BM104" s="140" t="s">
        <v>265</v>
      </c>
    </row>
    <row r="105" spans="2:65" s="1" customFormat="1" ht="19.5" x14ac:dyDescent="0.2">
      <c r="B105" s="33"/>
      <c r="D105" s="147" t="s">
        <v>220</v>
      </c>
      <c r="F105" s="164" t="s">
        <v>1080</v>
      </c>
      <c r="I105" s="144"/>
      <c r="L105" s="33"/>
      <c r="M105" s="145"/>
      <c r="U105" s="332"/>
      <c r="V105" s="1" t="str">
        <f t="shared" si="0"/>
        <v/>
      </c>
      <c r="AT105" s="18" t="s">
        <v>220</v>
      </c>
      <c r="AU105" s="18" t="s">
        <v>82</v>
      </c>
    </row>
    <row r="106" spans="2:65" s="11" customFormat="1" ht="25.9" customHeight="1" x14ac:dyDescent="0.2">
      <c r="B106" s="117"/>
      <c r="D106" s="118" t="s">
        <v>74</v>
      </c>
      <c r="E106" s="119" t="s">
        <v>1018</v>
      </c>
      <c r="F106" s="119" t="s">
        <v>1081</v>
      </c>
      <c r="I106" s="120"/>
      <c r="J106" s="121">
        <f>BK106</f>
        <v>0</v>
      </c>
      <c r="L106" s="117"/>
      <c r="M106" s="122"/>
      <c r="P106" s="123">
        <f>P107</f>
        <v>0</v>
      </c>
      <c r="R106" s="123">
        <f>R107</f>
        <v>0</v>
      </c>
      <c r="T106" s="123">
        <f>T107</f>
        <v>0</v>
      </c>
      <c r="U106" s="330"/>
      <c r="V106" s="1" t="str">
        <f t="shared" si="0"/>
        <v/>
      </c>
      <c r="AR106" s="118" t="s">
        <v>82</v>
      </c>
      <c r="AT106" s="125" t="s">
        <v>74</v>
      </c>
      <c r="AU106" s="125" t="s">
        <v>75</v>
      </c>
      <c r="AY106" s="118" t="s">
        <v>149</v>
      </c>
      <c r="BK106" s="126">
        <f>BK107</f>
        <v>0</v>
      </c>
    </row>
    <row r="107" spans="2:65" s="1" customFormat="1" ht="16.5" customHeight="1" x14ac:dyDescent="0.2">
      <c r="B107" s="33"/>
      <c r="C107" s="129" t="s">
        <v>209</v>
      </c>
      <c r="D107" s="129" t="s">
        <v>152</v>
      </c>
      <c r="E107" s="130" t="s">
        <v>1082</v>
      </c>
      <c r="F107" s="131" t="s">
        <v>1083</v>
      </c>
      <c r="G107" s="132" t="s">
        <v>987</v>
      </c>
      <c r="H107" s="133">
        <v>16</v>
      </c>
      <c r="I107" s="134"/>
      <c r="J107" s="135">
        <f>ROUND(I107*H107,2)</f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8">
        <f>S107*H107</f>
        <v>0</v>
      </c>
      <c r="U107" s="331" t="s">
        <v>547</v>
      </c>
      <c r="V107" s="1">
        <f t="shared" si="0"/>
        <v>0</v>
      </c>
      <c r="AR107" s="140" t="s">
        <v>157</v>
      </c>
      <c r="AT107" s="140" t="s">
        <v>152</v>
      </c>
      <c r="AU107" s="140" t="s">
        <v>82</v>
      </c>
      <c r="AY107" s="18" t="s">
        <v>149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157</v>
      </c>
      <c r="BM107" s="140" t="s">
        <v>275</v>
      </c>
    </row>
    <row r="108" spans="2:65" s="11" customFormat="1" ht="25.9" customHeight="1" x14ac:dyDescent="0.2">
      <c r="B108" s="117"/>
      <c r="D108" s="118" t="s">
        <v>74</v>
      </c>
      <c r="E108" s="119" t="s">
        <v>1046</v>
      </c>
      <c r="F108" s="119" t="s">
        <v>1084</v>
      </c>
      <c r="I108" s="120"/>
      <c r="J108" s="121">
        <f>BK108</f>
        <v>0</v>
      </c>
      <c r="L108" s="117"/>
      <c r="M108" s="122"/>
      <c r="P108" s="123">
        <f>SUM(P109:P113)</f>
        <v>0</v>
      </c>
      <c r="R108" s="123">
        <f>SUM(R109:R113)</f>
        <v>0</v>
      </c>
      <c r="T108" s="123">
        <f>SUM(T109:T113)</f>
        <v>0</v>
      </c>
      <c r="U108" s="330"/>
      <c r="V108" s="1" t="str">
        <f t="shared" si="0"/>
        <v/>
      </c>
      <c r="AR108" s="118" t="s">
        <v>82</v>
      </c>
      <c r="AT108" s="125" t="s">
        <v>74</v>
      </c>
      <c r="AU108" s="125" t="s">
        <v>75</v>
      </c>
      <c r="AY108" s="118" t="s">
        <v>149</v>
      </c>
      <c r="BK108" s="126">
        <f>SUM(BK109:BK113)</f>
        <v>0</v>
      </c>
    </row>
    <row r="109" spans="2:65" s="1" customFormat="1" ht="16.5" customHeight="1" x14ac:dyDescent="0.2">
      <c r="B109" s="33"/>
      <c r="C109" s="129" t="s">
        <v>215</v>
      </c>
      <c r="D109" s="129" t="s">
        <v>152</v>
      </c>
      <c r="E109" s="130" t="s">
        <v>1085</v>
      </c>
      <c r="F109" s="131" t="s">
        <v>1086</v>
      </c>
      <c r="G109" s="132" t="s">
        <v>1087</v>
      </c>
      <c r="H109" s="133">
        <v>1</v>
      </c>
      <c r="I109" s="134"/>
      <c r="J109" s="135">
        <f>ROUND(I109*H109,2)</f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8">
        <f>S109*H109</f>
        <v>0</v>
      </c>
      <c r="U109" s="331" t="s">
        <v>547</v>
      </c>
      <c r="V109" s="1">
        <f t="shared" si="0"/>
        <v>0</v>
      </c>
      <c r="AR109" s="140" t="s">
        <v>157</v>
      </c>
      <c r="AT109" s="140" t="s">
        <v>152</v>
      </c>
      <c r="AU109" s="140" t="s">
        <v>82</v>
      </c>
      <c r="AY109" s="18" t="s">
        <v>149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157</v>
      </c>
      <c r="BM109" s="140" t="s">
        <v>295</v>
      </c>
    </row>
    <row r="110" spans="2:65" s="1" customFormat="1" ht="16.5" customHeight="1" x14ac:dyDescent="0.2">
      <c r="B110" s="33"/>
      <c r="C110" s="129" t="s">
        <v>8</v>
      </c>
      <c r="D110" s="129" t="s">
        <v>152</v>
      </c>
      <c r="E110" s="130" t="s">
        <v>1088</v>
      </c>
      <c r="F110" s="131" t="s">
        <v>1089</v>
      </c>
      <c r="G110" s="132" t="s">
        <v>1087</v>
      </c>
      <c r="H110" s="133">
        <v>1</v>
      </c>
      <c r="I110" s="134"/>
      <c r="J110" s="135">
        <f>ROUND(I110*H110,2)</f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8">
        <f>S110*H110</f>
        <v>0</v>
      </c>
      <c r="U110" s="331" t="s">
        <v>547</v>
      </c>
      <c r="V110" s="1">
        <f t="shared" si="0"/>
        <v>0</v>
      </c>
      <c r="AR110" s="140" t="s">
        <v>157</v>
      </c>
      <c r="AT110" s="140" t="s">
        <v>152</v>
      </c>
      <c r="AU110" s="140" t="s">
        <v>82</v>
      </c>
      <c r="AY110" s="18" t="s">
        <v>149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88</v>
      </c>
      <c r="BK110" s="141">
        <f>ROUND(I110*H110,2)</f>
        <v>0</v>
      </c>
      <c r="BL110" s="18" t="s">
        <v>157</v>
      </c>
      <c r="BM110" s="140" t="s">
        <v>307</v>
      </c>
    </row>
    <row r="111" spans="2:65" s="1" customFormat="1" ht="16.5" customHeight="1" x14ac:dyDescent="0.2">
      <c r="B111" s="33"/>
      <c r="C111" s="129" t="s">
        <v>229</v>
      </c>
      <c r="D111" s="129" t="s">
        <v>152</v>
      </c>
      <c r="E111" s="130" t="s">
        <v>1090</v>
      </c>
      <c r="F111" s="131" t="s">
        <v>1091</v>
      </c>
      <c r="G111" s="132" t="s">
        <v>1087</v>
      </c>
      <c r="H111" s="133">
        <v>1</v>
      </c>
      <c r="I111" s="134"/>
      <c r="J111" s="135">
        <f>ROUND(I111*H111,2)</f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8">
        <f>S111*H111</f>
        <v>0</v>
      </c>
      <c r="U111" s="331" t="s">
        <v>547</v>
      </c>
      <c r="V111" s="1">
        <f t="shared" si="0"/>
        <v>0</v>
      </c>
      <c r="AR111" s="140" t="s">
        <v>157</v>
      </c>
      <c r="AT111" s="140" t="s">
        <v>152</v>
      </c>
      <c r="AU111" s="140" t="s">
        <v>82</v>
      </c>
      <c r="AY111" s="18" t="s">
        <v>149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88</v>
      </c>
      <c r="BK111" s="141">
        <f>ROUND(I111*H111,2)</f>
        <v>0</v>
      </c>
      <c r="BL111" s="18" t="s">
        <v>157</v>
      </c>
      <c r="BM111" s="140" t="s">
        <v>315</v>
      </c>
    </row>
    <row r="112" spans="2:65" s="1" customFormat="1" ht="16.5" customHeight="1" x14ac:dyDescent="0.2">
      <c r="B112" s="33"/>
      <c r="C112" s="129" t="s">
        <v>235</v>
      </c>
      <c r="D112" s="129" t="s">
        <v>152</v>
      </c>
      <c r="E112" s="130" t="s">
        <v>1092</v>
      </c>
      <c r="F112" s="131" t="s">
        <v>1093</v>
      </c>
      <c r="G112" s="132" t="s">
        <v>1087</v>
      </c>
      <c r="H112" s="133">
        <v>1</v>
      </c>
      <c r="I112" s="134"/>
      <c r="J112" s="135">
        <f>ROUND(I112*H112,2)</f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8">
        <f>S112*H112</f>
        <v>0</v>
      </c>
      <c r="U112" s="331" t="s">
        <v>547</v>
      </c>
      <c r="V112" s="1">
        <f t="shared" si="0"/>
        <v>0</v>
      </c>
      <c r="AR112" s="140" t="s">
        <v>157</v>
      </c>
      <c r="AT112" s="140" t="s">
        <v>152</v>
      </c>
      <c r="AU112" s="140" t="s">
        <v>82</v>
      </c>
      <c r="AY112" s="18" t="s">
        <v>149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88</v>
      </c>
      <c r="BK112" s="141">
        <f>ROUND(I112*H112,2)</f>
        <v>0</v>
      </c>
      <c r="BL112" s="18" t="s">
        <v>157</v>
      </c>
      <c r="BM112" s="140" t="s">
        <v>327</v>
      </c>
    </row>
    <row r="113" spans="2:65" s="1" customFormat="1" ht="16.5" customHeight="1" x14ac:dyDescent="0.2">
      <c r="B113" s="33"/>
      <c r="C113" s="129" t="s">
        <v>240</v>
      </c>
      <c r="D113" s="129" t="s">
        <v>152</v>
      </c>
      <c r="E113" s="130" t="s">
        <v>1094</v>
      </c>
      <c r="F113" s="131" t="s">
        <v>1095</v>
      </c>
      <c r="G113" s="132" t="s">
        <v>1087</v>
      </c>
      <c r="H113" s="133">
        <v>1</v>
      </c>
      <c r="I113" s="134"/>
      <c r="J113" s="135">
        <f>ROUND(I113*H113,2)</f>
        <v>0</v>
      </c>
      <c r="K113" s="131" t="s">
        <v>19</v>
      </c>
      <c r="L113" s="33"/>
      <c r="M113" s="184" t="s">
        <v>19</v>
      </c>
      <c r="N113" s="185" t="s">
        <v>47</v>
      </c>
      <c r="O113" s="186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7">
        <f>S113*H113</f>
        <v>0</v>
      </c>
      <c r="U113" s="338" t="s">
        <v>547</v>
      </c>
      <c r="V113" s="1">
        <f t="shared" si="0"/>
        <v>0</v>
      </c>
      <c r="AR113" s="140" t="s">
        <v>157</v>
      </c>
      <c r="AT113" s="140" t="s">
        <v>152</v>
      </c>
      <c r="AU113" s="140" t="s">
        <v>82</v>
      </c>
      <c r="AY113" s="18" t="s">
        <v>149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88</v>
      </c>
      <c r="BK113" s="141">
        <f>ROUND(I113*H113,2)</f>
        <v>0</v>
      </c>
      <c r="BL113" s="18" t="s">
        <v>157</v>
      </c>
      <c r="BM113" s="140" t="s">
        <v>341</v>
      </c>
    </row>
    <row r="114" spans="2:65" s="1" customFormat="1" ht="6.95" customHeight="1" x14ac:dyDescent="0.2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33"/>
    </row>
  </sheetData>
  <sheetProtection algorithmName="SHA-512" hashValue="0mSIOcijZZLaivvsRm3FEFbe1Bs9s/llgQdRtQRZGBGFx01r9s4AosdPg2QdbJ+3aSWHAKE/CApYDlwcX1y8qQ==" saltValue="MKWWf+dfxudFN1X3M4iYpQ==" spinCount="100000" sheet="1" objects="1" scenarios="1" formatColumns="0" formatRows="0" autoFilter="0"/>
  <autoFilter ref="C88:K113" xr:uid="{00000000-0009-0000-0000-000003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2"/>
  <sheetViews>
    <sheetView showGridLines="0" workbookViewId="0">
      <selection activeCell="X90" sqref="X9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K Vodojemu 202/5, 15000 Praha 5, b.j.č. 202/3 -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1096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ROUND((SUM(BE86:BE101)),  2)</f>
        <v>0</v>
      </c>
      <c r="I35" s="92">
        <v>0.21</v>
      </c>
      <c r="J35" s="82">
        <f>ROUND(((SUM(BE86:BE101))*I35),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ROUND((SUM(BF86:BF101)),  2)</f>
        <v>0</v>
      </c>
      <c r="I36" s="92">
        <v>0.12</v>
      </c>
      <c r="J36" s="82">
        <f>ROUND(((SUM(BF86:BF101))*I36),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ROUND((SUM(BG86:BG101)),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ROUND((SUM(BH86:BH101)),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ROUND((SUM(BI86:BI101)),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K Vodojemu 202/5, 15000 Praha 5, b.j.č. 202/3 -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VZT - Vzduchotechnika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K Vodojemu 202/5, 15000 Praha 5</v>
      </c>
      <c r="I56" s="28" t="s">
        <v>23</v>
      </c>
      <c r="J56" s="50" t="str">
        <f>IF(J14="","",J14)</f>
        <v>2. 5. 2024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1097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133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6" t="str">
        <f>E7</f>
        <v>Rekonstrukce bytových jednotek MČ K Vodojemu 202/5, 15000 Praha 5, b.j.č. 202/3 - revize 3</v>
      </c>
      <c r="F74" s="317"/>
      <c r="G74" s="317"/>
      <c r="H74" s="317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6" t="s">
        <v>108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5" t="str">
        <f>E11</f>
        <v>VZT - Vzduchotechnika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K Vodojemu 202/5, 15000 Praha 5</v>
      </c>
      <c r="I80" s="28" t="s">
        <v>23</v>
      </c>
      <c r="J80" s="50" t="str">
        <f>IF(J14="","",J14)</f>
        <v>2. 5. 2024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134</v>
      </c>
      <c r="D85" s="112" t="s">
        <v>60</v>
      </c>
      <c r="E85" s="112" t="s">
        <v>56</v>
      </c>
      <c r="F85" s="112" t="s">
        <v>57</v>
      </c>
      <c r="G85" s="112" t="s">
        <v>135</v>
      </c>
      <c r="H85" s="112" t="s">
        <v>136</v>
      </c>
      <c r="I85" s="112" t="s">
        <v>137</v>
      </c>
      <c r="J85" s="112" t="s">
        <v>113</v>
      </c>
      <c r="K85" s="113" t="s">
        <v>138</v>
      </c>
      <c r="L85" s="110"/>
      <c r="M85" s="56" t="s">
        <v>19</v>
      </c>
      <c r="N85" s="57" t="s">
        <v>45</v>
      </c>
      <c r="O85" s="57" t="s">
        <v>139</v>
      </c>
      <c r="P85" s="57" t="s">
        <v>140</v>
      </c>
      <c r="Q85" s="57" t="s">
        <v>141</v>
      </c>
      <c r="R85" s="57" t="s">
        <v>142</v>
      </c>
      <c r="S85" s="57" t="s">
        <v>143</v>
      </c>
      <c r="T85" s="57" t="s">
        <v>144</v>
      </c>
      <c r="U85" s="328" t="s">
        <v>1425</v>
      </c>
    </row>
    <row r="86" spans="2:65" s="1" customFormat="1" ht="22.9" customHeight="1" x14ac:dyDescent="0.25">
      <c r="B86" s="33"/>
      <c r="C86" s="61" t="s">
        <v>146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9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980</v>
      </c>
      <c r="F87" s="119" t="s">
        <v>97</v>
      </c>
      <c r="I87" s="120"/>
      <c r="J87" s="121">
        <f>BK87</f>
        <v>0</v>
      </c>
      <c r="L87" s="117"/>
      <c r="M87" s="122"/>
      <c r="P87" s="123">
        <f>SUM(P88:P101)</f>
        <v>0</v>
      </c>
      <c r="R87" s="123">
        <f>SUM(R88:R101)</f>
        <v>0</v>
      </c>
      <c r="T87" s="123">
        <f>SUM(T88:T101)</f>
        <v>0</v>
      </c>
      <c r="U87" s="330"/>
      <c r="V87" s="1" t="str">
        <f t="shared" ref="V87:V101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149</v>
      </c>
      <c r="BK87" s="126">
        <f>SUM(BK88:BK101)</f>
        <v>0</v>
      </c>
    </row>
    <row r="88" spans="2:65" s="1" customFormat="1" ht="16.5" customHeight="1" x14ac:dyDescent="0.2">
      <c r="B88" s="33"/>
      <c r="C88" s="129" t="s">
        <v>82</v>
      </c>
      <c r="D88" s="129" t="s">
        <v>152</v>
      </c>
      <c r="E88" s="130" t="s">
        <v>982</v>
      </c>
      <c r="F88" s="131" t="s">
        <v>1098</v>
      </c>
      <c r="G88" s="132" t="s">
        <v>984</v>
      </c>
      <c r="H88" s="133">
        <v>1</v>
      </c>
      <c r="I88" s="134"/>
      <c r="J88" s="135">
        <f t="shared" ref="J88:J101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01" si="2">O88*H88</f>
        <v>0</v>
      </c>
      <c r="Q88" s="138">
        <v>0</v>
      </c>
      <c r="R88" s="138">
        <f t="shared" ref="R88:R101" si="3">Q88*H88</f>
        <v>0</v>
      </c>
      <c r="S88" s="138">
        <v>0</v>
      </c>
      <c r="T88" s="138">
        <f t="shared" ref="T88:T101" si="4">S88*H88</f>
        <v>0</v>
      </c>
      <c r="U88" s="331" t="s">
        <v>547</v>
      </c>
      <c r="V88" s="1">
        <f t="shared" si="0"/>
        <v>0</v>
      </c>
      <c r="AR88" s="140" t="s">
        <v>157</v>
      </c>
      <c r="AT88" s="140" t="s">
        <v>152</v>
      </c>
      <c r="AU88" s="140" t="s">
        <v>82</v>
      </c>
      <c r="AY88" s="18" t="s">
        <v>149</v>
      </c>
      <c r="BE88" s="141">
        <f t="shared" ref="BE88:BE101" si="5">IF(N88="základní",J88,0)</f>
        <v>0</v>
      </c>
      <c r="BF88" s="141">
        <f t="shared" ref="BF88:BF101" si="6">IF(N88="snížená",J88,0)</f>
        <v>0</v>
      </c>
      <c r="BG88" s="141">
        <f t="shared" ref="BG88:BG101" si="7">IF(N88="zákl. přenesená",J88,0)</f>
        <v>0</v>
      </c>
      <c r="BH88" s="141">
        <f t="shared" ref="BH88:BH101" si="8">IF(N88="sníž. přenesená",J88,0)</f>
        <v>0</v>
      </c>
      <c r="BI88" s="141">
        <f t="shared" ref="BI88:BI101" si="9">IF(N88="nulová",J88,0)</f>
        <v>0</v>
      </c>
      <c r="BJ88" s="18" t="s">
        <v>88</v>
      </c>
      <c r="BK88" s="141">
        <f t="shared" ref="BK88:BK101" si="10">ROUND(I88*H88,2)</f>
        <v>0</v>
      </c>
      <c r="BL88" s="18" t="s">
        <v>157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152</v>
      </c>
      <c r="E89" s="130" t="s">
        <v>985</v>
      </c>
      <c r="F89" s="131" t="s">
        <v>1099</v>
      </c>
      <c r="G89" s="132" t="s">
        <v>984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31" t="s">
        <v>547</v>
      </c>
      <c r="V89" s="1">
        <f t="shared" si="0"/>
        <v>0</v>
      </c>
      <c r="AR89" s="140" t="s">
        <v>157</v>
      </c>
      <c r="AT89" s="140" t="s">
        <v>152</v>
      </c>
      <c r="AU89" s="140" t="s">
        <v>82</v>
      </c>
      <c r="AY89" s="18" t="s">
        <v>149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157</v>
      </c>
      <c r="BM89" s="140" t="s">
        <v>157</v>
      </c>
    </row>
    <row r="90" spans="2:65" s="1" customFormat="1" ht="16.5" customHeight="1" x14ac:dyDescent="0.2">
      <c r="B90" s="33"/>
      <c r="C90" s="129" t="s">
        <v>150</v>
      </c>
      <c r="D90" s="129" t="s">
        <v>152</v>
      </c>
      <c r="E90" s="130" t="s">
        <v>988</v>
      </c>
      <c r="F90" s="131" t="s">
        <v>1100</v>
      </c>
      <c r="G90" s="132" t="s">
        <v>984</v>
      </c>
      <c r="H90" s="133">
        <v>1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31" t="s">
        <v>547</v>
      </c>
      <c r="V90" s="1">
        <f t="shared" si="0"/>
        <v>0</v>
      </c>
      <c r="AR90" s="140" t="s">
        <v>157</v>
      </c>
      <c r="AT90" s="140" t="s">
        <v>152</v>
      </c>
      <c r="AU90" s="140" t="s">
        <v>82</v>
      </c>
      <c r="AY90" s="18" t="s">
        <v>149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157</v>
      </c>
      <c r="BM90" s="140" t="s">
        <v>176</v>
      </c>
    </row>
    <row r="91" spans="2:65" s="1" customFormat="1" ht="16.5" customHeight="1" x14ac:dyDescent="0.2">
      <c r="B91" s="33"/>
      <c r="C91" s="129" t="s">
        <v>157</v>
      </c>
      <c r="D91" s="129" t="s">
        <v>152</v>
      </c>
      <c r="E91" s="130" t="s">
        <v>990</v>
      </c>
      <c r="F91" s="131" t="s">
        <v>1101</v>
      </c>
      <c r="G91" s="132" t="s">
        <v>984</v>
      </c>
      <c r="H91" s="133">
        <v>1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31" t="s">
        <v>547</v>
      </c>
      <c r="V91" s="1">
        <f t="shared" si="0"/>
        <v>0</v>
      </c>
      <c r="AR91" s="140" t="s">
        <v>157</v>
      </c>
      <c r="AT91" s="140" t="s">
        <v>152</v>
      </c>
      <c r="AU91" s="140" t="s">
        <v>82</v>
      </c>
      <c r="AY91" s="18" t="s">
        <v>149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157</v>
      </c>
      <c r="BM91" s="140" t="s">
        <v>198</v>
      </c>
    </row>
    <row r="92" spans="2:65" s="1" customFormat="1" ht="16.5" customHeight="1" x14ac:dyDescent="0.2">
      <c r="B92" s="33"/>
      <c r="C92" s="129" t="s">
        <v>182</v>
      </c>
      <c r="D92" s="129" t="s">
        <v>152</v>
      </c>
      <c r="E92" s="130" t="s">
        <v>992</v>
      </c>
      <c r="F92" s="131" t="s">
        <v>1102</v>
      </c>
      <c r="G92" s="132" t="s">
        <v>984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547</v>
      </c>
      <c r="V92" s="1">
        <f t="shared" si="0"/>
        <v>0</v>
      </c>
      <c r="AR92" s="140" t="s">
        <v>157</v>
      </c>
      <c r="AT92" s="140" t="s">
        <v>152</v>
      </c>
      <c r="AU92" s="140" t="s">
        <v>82</v>
      </c>
      <c r="AY92" s="18" t="s">
        <v>149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157</v>
      </c>
      <c r="BM92" s="140" t="s">
        <v>209</v>
      </c>
    </row>
    <row r="93" spans="2:65" s="1" customFormat="1" ht="24.2" customHeight="1" x14ac:dyDescent="0.2">
      <c r="B93" s="33"/>
      <c r="C93" s="129" t="s">
        <v>176</v>
      </c>
      <c r="D93" s="129" t="s">
        <v>152</v>
      </c>
      <c r="E93" s="130" t="s">
        <v>994</v>
      </c>
      <c r="F93" s="131" t="s">
        <v>1103</v>
      </c>
      <c r="G93" s="132" t="s">
        <v>984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547</v>
      </c>
      <c r="V93" s="1">
        <f t="shared" si="0"/>
        <v>0</v>
      </c>
      <c r="AR93" s="140" t="s">
        <v>157</v>
      </c>
      <c r="AT93" s="140" t="s">
        <v>152</v>
      </c>
      <c r="AU93" s="140" t="s">
        <v>82</v>
      </c>
      <c r="AY93" s="18" t="s">
        <v>149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157</v>
      </c>
      <c r="BM93" s="140" t="s">
        <v>8</v>
      </c>
    </row>
    <row r="94" spans="2:65" s="1" customFormat="1" ht="16.5" customHeight="1" x14ac:dyDescent="0.2">
      <c r="B94" s="33"/>
      <c r="C94" s="129" t="s">
        <v>193</v>
      </c>
      <c r="D94" s="129" t="s">
        <v>152</v>
      </c>
      <c r="E94" s="130" t="s">
        <v>996</v>
      </c>
      <c r="F94" s="131" t="s">
        <v>1104</v>
      </c>
      <c r="G94" s="132" t="s">
        <v>984</v>
      </c>
      <c r="H94" s="133">
        <v>1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547</v>
      </c>
      <c r="V94" s="1">
        <f t="shared" si="0"/>
        <v>0</v>
      </c>
      <c r="AR94" s="140" t="s">
        <v>157</v>
      </c>
      <c r="AT94" s="140" t="s">
        <v>152</v>
      </c>
      <c r="AU94" s="140" t="s">
        <v>82</v>
      </c>
      <c r="AY94" s="18" t="s">
        <v>149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157</v>
      </c>
      <c r="BM94" s="140" t="s">
        <v>235</v>
      </c>
    </row>
    <row r="95" spans="2:65" s="1" customFormat="1" ht="16.5" customHeight="1" x14ac:dyDescent="0.2">
      <c r="B95" s="33"/>
      <c r="C95" s="129" t="s">
        <v>198</v>
      </c>
      <c r="D95" s="129" t="s">
        <v>152</v>
      </c>
      <c r="E95" s="130" t="s">
        <v>998</v>
      </c>
      <c r="F95" s="131" t="s">
        <v>1105</v>
      </c>
      <c r="G95" s="132" t="s">
        <v>984</v>
      </c>
      <c r="H95" s="133">
        <v>1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547</v>
      </c>
      <c r="V95" s="1">
        <f t="shared" si="0"/>
        <v>0</v>
      </c>
      <c r="AR95" s="140" t="s">
        <v>157</v>
      </c>
      <c r="AT95" s="140" t="s">
        <v>152</v>
      </c>
      <c r="AU95" s="140" t="s">
        <v>82</v>
      </c>
      <c r="AY95" s="18" t="s">
        <v>149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157</v>
      </c>
      <c r="BM95" s="140" t="s">
        <v>250</v>
      </c>
    </row>
    <row r="96" spans="2:65" s="1" customFormat="1" ht="16.5" customHeight="1" x14ac:dyDescent="0.2">
      <c r="B96" s="33"/>
      <c r="C96" s="129" t="s">
        <v>203</v>
      </c>
      <c r="D96" s="129" t="s">
        <v>152</v>
      </c>
      <c r="E96" s="130" t="s">
        <v>1000</v>
      </c>
      <c r="F96" s="131" t="s">
        <v>1106</v>
      </c>
      <c r="G96" s="132" t="s">
        <v>288</v>
      </c>
      <c r="H96" s="133">
        <v>0.75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547</v>
      </c>
      <c r="V96" s="1">
        <f t="shared" si="0"/>
        <v>0</v>
      </c>
      <c r="AR96" s="140" t="s">
        <v>157</v>
      </c>
      <c r="AT96" s="140" t="s">
        <v>152</v>
      </c>
      <c r="AU96" s="140" t="s">
        <v>82</v>
      </c>
      <c r="AY96" s="18" t="s">
        <v>149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157</v>
      </c>
      <c r="BM96" s="140" t="s">
        <v>265</v>
      </c>
    </row>
    <row r="97" spans="2:65" s="1" customFormat="1" ht="16.5" customHeight="1" x14ac:dyDescent="0.2">
      <c r="B97" s="33"/>
      <c r="C97" s="129" t="s">
        <v>209</v>
      </c>
      <c r="D97" s="129" t="s">
        <v>152</v>
      </c>
      <c r="E97" s="130" t="s">
        <v>1107</v>
      </c>
      <c r="F97" s="131" t="s">
        <v>1108</v>
      </c>
      <c r="G97" s="132" t="s">
        <v>288</v>
      </c>
      <c r="H97" s="133">
        <v>0.75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547</v>
      </c>
      <c r="V97" s="1">
        <f t="shared" si="0"/>
        <v>0</v>
      </c>
      <c r="AR97" s="140" t="s">
        <v>157</v>
      </c>
      <c r="AT97" s="140" t="s">
        <v>152</v>
      </c>
      <c r="AU97" s="140" t="s">
        <v>82</v>
      </c>
      <c r="AY97" s="18" t="s">
        <v>149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157</v>
      </c>
      <c r="BM97" s="140" t="s">
        <v>275</v>
      </c>
    </row>
    <row r="98" spans="2:65" s="1" customFormat="1" ht="21.75" customHeight="1" x14ac:dyDescent="0.2">
      <c r="B98" s="33"/>
      <c r="C98" s="129" t="s">
        <v>215</v>
      </c>
      <c r="D98" s="129" t="s">
        <v>152</v>
      </c>
      <c r="E98" s="130" t="s">
        <v>1109</v>
      </c>
      <c r="F98" s="131" t="s">
        <v>1110</v>
      </c>
      <c r="G98" s="132" t="s">
        <v>288</v>
      </c>
      <c r="H98" s="133">
        <v>2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547</v>
      </c>
      <c r="V98" s="1">
        <f t="shared" si="0"/>
        <v>0</v>
      </c>
      <c r="AR98" s="140" t="s">
        <v>157</v>
      </c>
      <c r="AT98" s="140" t="s">
        <v>152</v>
      </c>
      <c r="AU98" s="140" t="s">
        <v>82</v>
      </c>
      <c r="AY98" s="18" t="s">
        <v>149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157</v>
      </c>
      <c r="BM98" s="140" t="s">
        <v>295</v>
      </c>
    </row>
    <row r="99" spans="2:65" s="1" customFormat="1" ht="16.5" customHeight="1" x14ac:dyDescent="0.2">
      <c r="B99" s="33"/>
      <c r="C99" s="129" t="s">
        <v>8</v>
      </c>
      <c r="D99" s="129" t="s">
        <v>152</v>
      </c>
      <c r="E99" s="130" t="s">
        <v>1111</v>
      </c>
      <c r="F99" s="131" t="s">
        <v>1112</v>
      </c>
      <c r="G99" s="132" t="s">
        <v>984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547</v>
      </c>
      <c r="V99" s="1">
        <f t="shared" si="0"/>
        <v>0</v>
      </c>
      <c r="AR99" s="140" t="s">
        <v>157</v>
      </c>
      <c r="AT99" s="140" t="s">
        <v>152</v>
      </c>
      <c r="AU99" s="140" t="s">
        <v>82</v>
      </c>
      <c r="AY99" s="18" t="s">
        <v>149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157</v>
      </c>
      <c r="BM99" s="140" t="s">
        <v>307</v>
      </c>
    </row>
    <row r="100" spans="2:65" s="1" customFormat="1" ht="21.75" customHeight="1" x14ac:dyDescent="0.2">
      <c r="B100" s="33"/>
      <c r="C100" s="129" t="s">
        <v>229</v>
      </c>
      <c r="D100" s="129" t="s">
        <v>152</v>
      </c>
      <c r="E100" s="130" t="s">
        <v>1113</v>
      </c>
      <c r="F100" s="131" t="s">
        <v>1114</v>
      </c>
      <c r="G100" s="132" t="s">
        <v>984</v>
      </c>
      <c r="H100" s="133">
        <v>3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547</v>
      </c>
      <c r="V100" s="1">
        <f t="shared" si="0"/>
        <v>0</v>
      </c>
      <c r="AR100" s="140" t="s">
        <v>157</v>
      </c>
      <c r="AT100" s="140" t="s">
        <v>152</v>
      </c>
      <c r="AU100" s="140" t="s">
        <v>82</v>
      </c>
      <c r="AY100" s="18" t="s">
        <v>149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157</v>
      </c>
      <c r="BM100" s="140" t="s">
        <v>315</v>
      </c>
    </row>
    <row r="101" spans="2:65" s="1" customFormat="1" ht="24.2" customHeight="1" x14ac:dyDescent="0.2">
      <c r="B101" s="33"/>
      <c r="C101" s="129" t="s">
        <v>235</v>
      </c>
      <c r="D101" s="129" t="s">
        <v>152</v>
      </c>
      <c r="E101" s="130" t="s">
        <v>1115</v>
      </c>
      <c r="F101" s="131" t="s">
        <v>1116</v>
      </c>
      <c r="G101" s="132" t="s">
        <v>984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84" t="s">
        <v>19</v>
      </c>
      <c r="N101" s="185" t="s">
        <v>47</v>
      </c>
      <c r="O101" s="186"/>
      <c r="P101" s="187">
        <f t="shared" si="2"/>
        <v>0</v>
      </c>
      <c r="Q101" s="187">
        <v>0</v>
      </c>
      <c r="R101" s="187">
        <f t="shared" si="3"/>
        <v>0</v>
      </c>
      <c r="S101" s="187">
        <v>0</v>
      </c>
      <c r="T101" s="187">
        <f t="shared" si="4"/>
        <v>0</v>
      </c>
      <c r="U101" s="338" t="s">
        <v>547</v>
      </c>
      <c r="V101" s="1">
        <f t="shared" si="0"/>
        <v>0</v>
      </c>
      <c r="AR101" s="140" t="s">
        <v>157</v>
      </c>
      <c r="AT101" s="140" t="s">
        <v>152</v>
      </c>
      <c r="AU101" s="140" t="s">
        <v>82</v>
      </c>
      <c r="AY101" s="18" t="s">
        <v>149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157</v>
      </c>
      <c r="BM101" s="140" t="s">
        <v>327</v>
      </c>
    </row>
    <row r="102" spans="2:65" s="1" customFormat="1" ht="6.95" customHeight="1" x14ac:dyDescent="0.2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3"/>
    </row>
  </sheetData>
  <sheetProtection algorithmName="SHA-512" hashValue="vevUF7pr4bjSjo4uApOe4l4ElS+91ml8cPmxqzL0ay6f1Kukf3Hwsdt+T7hTgyDaQ6w8qlWUDTCHDJ5ai15RUQ==" saltValue="QyJpJytKyTk6/Sz6baKnbw==" spinCount="100000" sheet="1" objects="1" scenarios="1" formatColumns="0" formatRows="0" autoFilter="0"/>
  <autoFilter ref="C85:K101" xr:uid="{00000000-0009-0000-0000-000004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4"/>
  <sheetViews>
    <sheetView showGridLines="0" workbookViewId="0">
      <selection activeCell="Y93" sqref="Y93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K Vodojemu 202/5, 15000 Praha 5, b.j.č. 202/3 -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1117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ROUND((SUM(BE86:BE123)),  2)</f>
        <v>0</v>
      </c>
      <c r="I35" s="92">
        <v>0.21</v>
      </c>
      <c r="J35" s="82">
        <f>ROUND(((SUM(BE86:BE123))*I35),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ROUND((SUM(BF86:BF123)),  2)</f>
        <v>0</v>
      </c>
      <c r="I36" s="92">
        <v>0.12</v>
      </c>
      <c r="J36" s="82">
        <f>ROUND(((SUM(BF86:BF123))*I36),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ROUND((SUM(BG86:BG123)),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ROUND((SUM(BH86:BH123)),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ROUND((SUM(BI86:BI123)),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K Vodojemu 202/5, 15000 Praha 5, b.j.č. 202/3 -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EL - Elektroinstalace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K Vodojemu 202/5, 15000 Praha 5</v>
      </c>
      <c r="I56" s="28" t="s">
        <v>23</v>
      </c>
      <c r="J56" s="50" t="str">
        <f>IF(J14="","",J14)</f>
        <v>2. 5. 2024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1117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133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6" t="str">
        <f>E7</f>
        <v>Rekonstrukce bytových jednotek MČ K Vodojemu 202/5, 15000 Praha 5, b.j.č. 202/3 - revize 3</v>
      </c>
      <c r="F74" s="317"/>
      <c r="G74" s="317"/>
      <c r="H74" s="317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6" t="s">
        <v>108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5" t="str">
        <f>E11</f>
        <v>EL - Elektroinstalace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K Vodojemu 202/5, 15000 Praha 5</v>
      </c>
      <c r="I80" s="28" t="s">
        <v>23</v>
      </c>
      <c r="J80" s="50" t="str">
        <f>IF(J14="","",J14)</f>
        <v>2. 5. 2024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134</v>
      </c>
      <c r="D85" s="112" t="s">
        <v>60</v>
      </c>
      <c r="E85" s="112" t="s">
        <v>56</v>
      </c>
      <c r="F85" s="112" t="s">
        <v>57</v>
      </c>
      <c r="G85" s="112" t="s">
        <v>135</v>
      </c>
      <c r="H85" s="112" t="s">
        <v>136</v>
      </c>
      <c r="I85" s="112" t="s">
        <v>137</v>
      </c>
      <c r="J85" s="112" t="s">
        <v>113</v>
      </c>
      <c r="K85" s="113" t="s">
        <v>138</v>
      </c>
      <c r="L85" s="110"/>
      <c r="M85" s="56" t="s">
        <v>19</v>
      </c>
      <c r="N85" s="57" t="s">
        <v>45</v>
      </c>
      <c r="O85" s="57" t="s">
        <v>139</v>
      </c>
      <c r="P85" s="57" t="s">
        <v>140</v>
      </c>
      <c r="Q85" s="57" t="s">
        <v>141</v>
      </c>
      <c r="R85" s="57" t="s">
        <v>142</v>
      </c>
      <c r="S85" s="57" t="s">
        <v>143</v>
      </c>
      <c r="T85" s="57" t="s">
        <v>144</v>
      </c>
      <c r="U85" s="328" t="s">
        <v>1425</v>
      </c>
    </row>
    <row r="86" spans="2:65" s="1" customFormat="1" ht="22.9" customHeight="1" x14ac:dyDescent="0.25">
      <c r="B86" s="33"/>
      <c r="C86" s="61" t="s">
        <v>146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9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99</v>
      </c>
      <c r="F87" s="119" t="s">
        <v>100</v>
      </c>
      <c r="I87" s="120"/>
      <c r="J87" s="121">
        <f>BK87</f>
        <v>0</v>
      </c>
      <c r="L87" s="117"/>
      <c r="M87" s="122"/>
      <c r="P87" s="123">
        <f>SUM(P88:P123)</f>
        <v>0</v>
      </c>
      <c r="R87" s="123">
        <f>SUM(R88:R123)</f>
        <v>0</v>
      </c>
      <c r="T87" s="123">
        <f>SUM(T88:T123)</f>
        <v>0</v>
      </c>
      <c r="U87" s="330"/>
      <c r="V87" s="1" t="str">
        <f t="shared" ref="V87:V123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149</v>
      </c>
      <c r="BK87" s="126">
        <f>SUM(BK88:BK123)</f>
        <v>0</v>
      </c>
    </row>
    <row r="88" spans="2:65" s="1" customFormat="1" ht="16.5" customHeight="1" x14ac:dyDescent="0.2">
      <c r="B88" s="33"/>
      <c r="C88" s="129" t="s">
        <v>82</v>
      </c>
      <c r="D88" s="129" t="s">
        <v>152</v>
      </c>
      <c r="E88" s="130" t="s">
        <v>1118</v>
      </c>
      <c r="F88" s="131" t="s">
        <v>1119</v>
      </c>
      <c r="G88" s="132" t="s">
        <v>984</v>
      </c>
      <c r="H88" s="133">
        <v>3</v>
      </c>
      <c r="I88" s="134"/>
      <c r="J88" s="135">
        <f t="shared" ref="J88:J123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3" si="2">O88*H88</f>
        <v>0</v>
      </c>
      <c r="Q88" s="138">
        <v>0</v>
      </c>
      <c r="R88" s="138">
        <f t="shared" ref="R88:R123" si="3">Q88*H88</f>
        <v>0</v>
      </c>
      <c r="S88" s="138">
        <v>0</v>
      </c>
      <c r="T88" s="138">
        <f t="shared" ref="T88:T123" si="4">S88*H88</f>
        <v>0</v>
      </c>
      <c r="U88" s="331" t="s">
        <v>19</v>
      </c>
      <c r="V88" s="1" t="str">
        <f t="shared" si="0"/>
        <v/>
      </c>
      <c r="AR88" s="140" t="s">
        <v>157</v>
      </c>
      <c r="AT88" s="140" t="s">
        <v>152</v>
      </c>
      <c r="AU88" s="140" t="s">
        <v>82</v>
      </c>
      <c r="AY88" s="18" t="s">
        <v>149</v>
      </c>
      <c r="BE88" s="141">
        <f t="shared" ref="BE88:BE123" si="5">IF(N88="základní",J88,0)</f>
        <v>0</v>
      </c>
      <c r="BF88" s="141">
        <f t="shared" ref="BF88:BF123" si="6">IF(N88="snížená",J88,0)</f>
        <v>0</v>
      </c>
      <c r="BG88" s="141">
        <f t="shared" ref="BG88:BG123" si="7">IF(N88="zákl. přenesená",J88,0)</f>
        <v>0</v>
      </c>
      <c r="BH88" s="141">
        <f t="shared" ref="BH88:BH123" si="8">IF(N88="sníž. přenesená",J88,0)</f>
        <v>0</v>
      </c>
      <c r="BI88" s="141">
        <f t="shared" ref="BI88:BI123" si="9">IF(N88="nulová",J88,0)</f>
        <v>0</v>
      </c>
      <c r="BJ88" s="18" t="s">
        <v>88</v>
      </c>
      <c r="BK88" s="141">
        <f t="shared" ref="BK88:BK123" si="10">ROUND(I88*H88,2)</f>
        <v>0</v>
      </c>
      <c r="BL88" s="18" t="s">
        <v>157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152</v>
      </c>
      <c r="E89" s="130" t="s">
        <v>1120</v>
      </c>
      <c r="F89" s="131" t="s">
        <v>1121</v>
      </c>
      <c r="G89" s="132" t="s">
        <v>984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31" t="s">
        <v>19</v>
      </c>
      <c r="V89" s="1" t="str">
        <f t="shared" si="0"/>
        <v/>
      </c>
      <c r="AR89" s="140" t="s">
        <v>157</v>
      </c>
      <c r="AT89" s="140" t="s">
        <v>152</v>
      </c>
      <c r="AU89" s="140" t="s">
        <v>82</v>
      </c>
      <c r="AY89" s="18" t="s">
        <v>149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157</v>
      </c>
      <c r="BM89" s="140" t="s">
        <v>157</v>
      </c>
    </row>
    <row r="90" spans="2:65" s="1" customFormat="1" ht="16.5" customHeight="1" x14ac:dyDescent="0.2">
      <c r="B90" s="33"/>
      <c r="C90" s="129" t="s">
        <v>150</v>
      </c>
      <c r="D90" s="129" t="s">
        <v>152</v>
      </c>
      <c r="E90" s="130" t="s">
        <v>1122</v>
      </c>
      <c r="F90" s="131" t="s">
        <v>1123</v>
      </c>
      <c r="G90" s="132" t="s">
        <v>984</v>
      </c>
      <c r="H90" s="133">
        <v>4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31" t="s">
        <v>19</v>
      </c>
      <c r="V90" s="1" t="str">
        <f t="shared" si="0"/>
        <v/>
      </c>
      <c r="AR90" s="140" t="s">
        <v>157</v>
      </c>
      <c r="AT90" s="140" t="s">
        <v>152</v>
      </c>
      <c r="AU90" s="140" t="s">
        <v>82</v>
      </c>
      <c r="AY90" s="18" t="s">
        <v>149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157</v>
      </c>
      <c r="BM90" s="140" t="s">
        <v>176</v>
      </c>
    </row>
    <row r="91" spans="2:65" s="1" customFormat="1" ht="16.5" customHeight="1" x14ac:dyDescent="0.2">
      <c r="B91" s="33"/>
      <c r="C91" s="129" t="s">
        <v>157</v>
      </c>
      <c r="D91" s="129" t="s">
        <v>152</v>
      </c>
      <c r="E91" s="130" t="s">
        <v>1124</v>
      </c>
      <c r="F91" s="131" t="s">
        <v>1125</v>
      </c>
      <c r="G91" s="132" t="s">
        <v>984</v>
      </c>
      <c r="H91" s="133">
        <v>1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31" t="s">
        <v>19</v>
      </c>
      <c r="V91" s="1" t="str">
        <f t="shared" si="0"/>
        <v/>
      </c>
      <c r="AR91" s="140" t="s">
        <v>157</v>
      </c>
      <c r="AT91" s="140" t="s">
        <v>152</v>
      </c>
      <c r="AU91" s="140" t="s">
        <v>82</v>
      </c>
      <c r="AY91" s="18" t="s">
        <v>149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157</v>
      </c>
      <c r="BM91" s="140" t="s">
        <v>198</v>
      </c>
    </row>
    <row r="92" spans="2:65" s="1" customFormat="1" ht="16.5" customHeight="1" x14ac:dyDescent="0.2">
      <c r="B92" s="33"/>
      <c r="C92" s="129" t="s">
        <v>182</v>
      </c>
      <c r="D92" s="129" t="s">
        <v>152</v>
      </c>
      <c r="E92" s="130" t="s">
        <v>1126</v>
      </c>
      <c r="F92" s="131" t="s">
        <v>1127</v>
      </c>
      <c r="G92" s="132" t="s">
        <v>984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157</v>
      </c>
      <c r="AT92" s="140" t="s">
        <v>152</v>
      </c>
      <c r="AU92" s="140" t="s">
        <v>82</v>
      </c>
      <c r="AY92" s="18" t="s">
        <v>149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157</v>
      </c>
      <c r="BM92" s="140" t="s">
        <v>209</v>
      </c>
    </row>
    <row r="93" spans="2:65" s="1" customFormat="1" ht="16.5" customHeight="1" x14ac:dyDescent="0.2">
      <c r="B93" s="33"/>
      <c r="C93" s="129" t="s">
        <v>176</v>
      </c>
      <c r="D93" s="129" t="s">
        <v>152</v>
      </c>
      <c r="E93" s="130" t="s">
        <v>1128</v>
      </c>
      <c r="F93" s="131" t="s">
        <v>1129</v>
      </c>
      <c r="G93" s="132" t="s">
        <v>984</v>
      </c>
      <c r="H93" s="133">
        <v>2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157</v>
      </c>
      <c r="AT93" s="140" t="s">
        <v>152</v>
      </c>
      <c r="AU93" s="140" t="s">
        <v>82</v>
      </c>
      <c r="AY93" s="18" t="s">
        <v>149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157</v>
      </c>
      <c r="BM93" s="140" t="s">
        <v>8</v>
      </c>
    </row>
    <row r="94" spans="2:65" s="1" customFormat="1" ht="16.5" customHeight="1" x14ac:dyDescent="0.2">
      <c r="B94" s="33"/>
      <c r="C94" s="129" t="s">
        <v>193</v>
      </c>
      <c r="D94" s="129" t="s">
        <v>152</v>
      </c>
      <c r="E94" s="130" t="s">
        <v>1130</v>
      </c>
      <c r="F94" s="131" t="s">
        <v>1131</v>
      </c>
      <c r="G94" s="132" t="s">
        <v>984</v>
      </c>
      <c r="H94" s="133">
        <v>4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19</v>
      </c>
      <c r="V94" s="1" t="str">
        <f t="shared" si="0"/>
        <v/>
      </c>
      <c r="AR94" s="140" t="s">
        <v>157</v>
      </c>
      <c r="AT94" s="140" t="s">
        <v>152</v>
      </c>
      <c r="AU94" s="140" t="s">
        <v>82</v>
      </c>
      <c r="AY94" s="18" t="s">
        <v>149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157</v>
      </c>
      <c r="BM94" s="140" t="s">
        <v>235</v>
      </c>
    </row>
    <row r="95" spans="2:65" s="1" customFormat="1" ht="16.5" customHeight="1" x14ac:dyDescent="0.2">
      <c r="B95" s="33"/>
      <c r="C95" s="129" t="s">
        <v>198</v>
      </c>
      <c r="D95" s="129" t="s">
        <v>152</v>
      </c>
      <c r="E95" s="130" t="s">
        <v>1132</v>
      </c>
      <c r="F95" s="131" t="s">
        <v>1133</v>
      </c>
      <c r="G95" s="132" t="s">
        <v>984</v>
      </c>
      <c r="H95" s="133">
        <v>10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19</v>
      </c>
      <c r="V95" s="1" t="str">
        <f t="shared" si="0"/>
        <v/>
      </c>
      <c r="AR95" s="140" t="s">
        <v>157</v>
      </c>
      <c r="AT95" s="140" t="s">
        <v>152</v>
      </c>
      <c r="AU95" s="140" t="s">
        <v>82</v>
      </c>
      <c r="AY95" s="18" t="s">
        <v>149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157</v>
      </c>
      <c r="BM95" s="140" t="s">
        <v>250</v>
      </c>
    </row>
    <row r="96" spans="2:65" s="1" customFormat="1" ht="16.5" customHeight="1" x14ac:dyDescent="0.2">
      <c r="B96" s="33"/>
      <c r="C96" s="129" t="s">
        <v>203</v>
      </c>
      <c r="D96" s="129" t="s">
        <v>152</v>
      </c>
      <c r="E96" s="130" t="s">
        <v>1134</v>
      </c>
      <c r="F96" s="131" t="s">
        <v>1135</v>
      </c>
      <c r="G96" s="132" t="s">
        <v>984</v>
      </c>
      <c r="H96" s="133">
        <v>1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157</v>
      </c>
      <c r="AT96" s="140" t="s">
        <v>152</v>
      </c>
      <c r="AU96" s="140" t="s">
        <v>82</v>
      </c>
      <c r="AY96" s="18" t="s">
        <v>149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157</v>
      </c>
      <c r="BM96" s="140" t="s">
        <v>265</v>
      </c>
    </row>
    <row r="97" spans="2:65" s="1" customFormat="1" ht="16.5" customHeight="1" x14ac:dyDescent="0.2">
      <c r="B97" s="33"/>
      <c r="C97" s="129" t="s">
        <v>209</v>
      </c>
      <c r="D97" s="129" t="s">
        <v>152</v>
      </c>
      <c r="E97" s="130" t="s">
        <v>1136</v>
      </c>
      <c r="F97" s="131" t="s">
        <v>1137</v>
      </c>
      <c r="G97" s="132" t="s">
        <v>984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19</v>
      </c>
      <c r="V97" s="1" t="str">
        <f t="shared" si="0"/>
        <v/>
      </c>
      <c r="AR97" s="140" t="s">
        <v>157</v>
      </c>
      <c r="AT97" s="140" t="s">
        <v>152</v>
      </c>
      <c r="AU97" s="140" t="s">
        <v>82</v>
      </c>
      <c r="AY97" s="18" t="s">
        <v>149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157</v>
      </c>
      <c r="BM97" s="140" t="s">
        <v>275</v>
      </c>
    </row>
    <row r="98" spans="2:65" s="1" customFormat="1" ht="16.5" customHeight="1" x14ac:dyDescent="0.2">
      <c r="B98" s="33"/>
      <c r="C98" s="129" t="s">
        <v>215</v>
      </c>
      <c r="D98" s="129" t="s">
        <v>152</v>
      </c>
      <c r="E98" s="130" t="s">
        <v>1138</v>
      </c>
      <c r="F98" s="131" t="s">
        <v>1139</v>
      </c>
      <c r="G98" s="132" t="s">
        <v>984</v>
      </c>
      <c r="H98" s="133">
        <v>26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19</v>
      </c>
      <c r="V98" s="1" t="str">
        <f t="shared" si="0"/>
        <v/>
      </c>
      <c r="AR98" s="140" t="s">
        <v>157</v>
      </c>
      <c r="AT98" s="140" t="s">
        <v>152</v>
      </c>
      <c r="AU98" s="140" t="s">
        <v>82</v>
      </c>
      <c r="AY98" s="18" t="s">
        <v>149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157</v>
      </c>
      <c r="BM98" s="140" t="s">
        <v>295</v>
      </c>
    </row>
    <row r="99" spans="2:65" s="1" customFormat="1" ht="16.5" customHeight="1" x14ac:dyDescent="0.2">
      <c r="B99" s="33"/>
      <c r="C99" s="129" t="s">
        <v>8</v>
      </c>
      <c r="D99" s="129" t="s">
        <v>152</v>
      </c>
      <c r="E99" s="130" t="s">
        <v>1140</v>
      </c>
      <c r="F99" s="131" t="s">
        <v>1141</v>
      </c>
      <c r="G99" s="132" t="s">
        <v>984</v>
      </c>
      <c r="H99" s="133">
        <v>3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19</v>
      </c>
      <c r="V99" s="1" t="str">
        <f t="shared" si="0"/>
        <v/>
      </c>
      <c r="AR99" s="140" t="s">
        <v>157</v>
      </c>
      <c r="AT99" s="140" t="s">
        <v>152</v>
      </c>
      <c r="AU99" s="140" t="s">
        <v>82</v>
      </c>
      <c r="AY99" s="18" t="s">
        <v>149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157</v>
      </c>
      <c r="BM99" s="140" t="s">
        <v>307</v>
      </c>
    </row>
    <row r="100" spans="2:65" s="1" customFormat="1" ht="16.5" customHeight="1" x14ac:dyDescent="0.2">
      <c r="B100" s="33"/>
      <c r="C100" s="129" t="s">
        <v>229</v>
      </c>
      <c r="D100" s="129" t="s">
        <v>152</v>
      </c>
      <c r="E100" s="130" t="s">
        <v>1142</v>
      </c>
      <c r="F100" s="131" t="s">
        <v>1143</v>
      </c>
      <c r="G100" s="132" t="s">
        <v>984</v>
      </c>
      <c r="H100" s="133">
        <v>4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19</v>
      </c>
      <c r="V100" s="1" t="str">
        <f t="shared" si="0"/>
        <v/>
      </c>
      <c r="AR100" s="140" t="s">
        <v>157</v>
      </c>
      <c r="AT100" s="140" t="s">
        <v>152</v>
      </c>
      <c r="AU100" s="140" t="s">
        <v>82</v>
      </c>
      <c r="AY100" s="18" t="s">
        <v>149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157</v>
      </c>
      <c r="BM100" s="140" t="s">
        <v>315</v>
      </c>
    </row>
    <row r="101" spans="2:65" s="1" customFormat="1" ht="16.5" customHeight="1" x14ac:dyDescent="0.2">
      <c r="B101" s="33"/>
      <c r="C101" s="129" t="s">
        <v>235</v>
      </c>
      <c r="D101" s="129" t="s">
        <v>152</v>
      </c>
      <c r="E101" s="130" t="s">
        <v>1144</v>
      </c>
      <c r="F101" s="131" t="s">
        <v>1145</v>
      </c>
      <c r="G101" s="132" t="s">
        <v>984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31" t="s">
        <v>19</v>
      </c>
      <c r="V101" s="1" t="str">
        <f t="shared" si="0"/>
        <v/>
      </c>
      <c r="AR101" s="140" t="s">
        <v>157</v>
      </c>
      <c r="AT101" s="140" t="s">
        <v>152</v>
      </c>
      <c r="AU101" s="140" t="s">
        <v>82</v>
      </c>
      <c r="AY101" s="18" t="s">
        <v>149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157</v>
      </c>
      <c r="BM101" s="140" t="s">
        <v>327</v>
      </c>
    </row>
    <row r="102" spans="2:65" s="1" customFormat="1" ht="16.5" customHeight="1" x14ac:dyDescent="0.2">
      <c r="B102" s="33"/>
      <c r="C102" s="129" t="s">
        <v>240</v>
      </c>
      <c r="D102" s="129" t="s">
        <v>152</v>
      </c>
      <c r="E102" s="130" t="s">
        <v>1146</v>
      </c>
      <c r="F102" s="131" t="s">
        <v>1147</v>
      </c>
      <c r="G102" s="132" t="s">
        <v>984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31" t="s">
        <v>547</v>
      </c>
      <c r="V102" s="1">
        <f t="shared" si="0"/>
        <v>0</v>
      </c>
      <c r="AR102" s="140" t="s">
        <v>157</v>
      </c>
      <c r="AT102" s="140" t="s">
        <v>152</v>
      </c>
      <c r="AU102" s="140" t="s">
        <v>82</v>
      </c>
      <c r="AY102" s="18" t="s">
        <v>149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157</v>
      </c>
      <c r="BM102" s="140" t="s">
        <v>341</v>
      </c>
    </row>
    <row r="103" spans="2:65" s="1" customFormat="1" ht="16.5" customHeight="1" x14ac:dyDescent="0.2">
      <c r="B103" s="33"/>
      <c r="C103" s="129" t="s">
        <v>250</v>
      </c>
      <c r="D103" s="129" t="s">
        <v>152</v>
      </c>
      <c r="E103" s="130" t="s">
        <v>1148</v>
      </c>
      <c r="F103" s="131" t="s">
        <v>1149</v>
      </c>
      <c r="G103" s="132" t="s">
        <v>984</v>
      </c>
      <c r="H103" s="133">
        <v>16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31" t="s">
        <v>19</v>
      </c>
      <c r="V103" s="1" t="str">
        <f t="shared" si="0"/>
        <v/>
      </c>
      <c r="AR103" s="140" t="s">
        <v>157</v>
      </c>
      <c r="AT103" s="140" t="s">
        <v>152</v>
      </c>
      <c r="AU103" s="140" t="s">
        <v>82</v>
      </c>
      <c r="AY103" s="18" t="s">
        <v>149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157</v>
      </c>
      <c r="BM103" s="140" t="s">
        <v>352</v>
      </c>
    </row>
    <row r="104" spans="2:65" s="1" customFormat="1" ht="16.5" customHeight="1" x14ac:dyDescent="0.2">
      <c r="B104" s="33"/>
      <c r="C104" s="129" t="s">
        <v>255</v>
      </c>
      <c r="D104" s="129" t="s">
        <v>152</v>
      </c>
      <c r="E104" s="130" t="s">
        <v>1150</v>
      </c>
      <c r="F104" s="131" t="s">
        <v>1151</v>
      </c>
      <c r="G104" s="132" t="s">
        <v>288</v>
      </c>
      <c r="H104" s="133">
        <v>16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31" t="s">
        <v>19</v>
      </c>
      <c r="V104" s="1" t="str">
        <f t="shared" si="0"/>
        <v/>
      </c>
      <c r="AR104" s="140" t="s">
        <v>157</v>
      </c>
      <c r="AT104" s="140" t="s">
        <v>152</v>
      </c>
      <c r="AU104" s="140" t="s">
        <v>82</v>
      </c>
      <c r="AY104" s="18" t="s">
        <v>149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157</v>
      </c>
      <c r="BM104" s="140" t="s">
        <v>366</v>
      </c>
    </row>
    <row r="105" spans="2:65" s="1" customFormat="1" ht="16.5" customHeight="1" x14ac:dyDescent="0.2">
      <c r="B105" s="33"/>
      <c r="C105" s="129" t="s">
        <v>265</v>
      </c>
      <c r="D105" s="129" t="s">
        <v>152</v>
      </c>
      <c r="E105" s="130" t="s">
        <v>1152</v>
      </c>
      <c r="F105" s="131" t="s">
        <v>1153</v>
      </c>
      <c r="G105" s="132" t="s">
        <v>288</v>
      </c>
      <c r="H105" s="133">
        <v>225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31" t="s">
        <v>19</v>
      </c>
      <c r="V105" s="1" t="str">
        <f t="shared" si="0"/>
        <v/>
      </c>
      <c r="AR105" s="140" t="s">
        <v>157</v>
      </c>
      <c r="AT105" s="140" t="s">
        <v>152</v>
      </c>
      <c r="AU105" s="140" t="s">
        <v>82</v>
      </c>
      <c r="AY105" s="18" t="s">
        <v>149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157</v>
      </c>
      <c r="BM105" s="140" t="s">
        <v>380</v>
      </c>
    </row>
    <row r="106" spans="2:65" s="1" customFormat="1" ht="16.5" customHeight="1" x14ac:dyDescent="0.2">
      <c r="B106" s="33"/>
      <c r="C106" s="129" t="s">
        <v>271</v>
      </c>
      <c r="D106" s="129" t="s">
        <v>152</v>
      </c>
      <c r="E106" s="130" t="s">
        <v>1154</v>
      </c>
      <c r="F106" s="131" t="s">
        <v>1155</v>
      </c>
      <c r="G106" s="132" t="s">
        <v>288</v>
      </c>
      <c r="H106" s="133">
        <v>210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31" t="s">
        <v>19</v>
      </c>
      <c r="V106" s="1" t="str">
        <f t="shared" si="0"/>
        <v/>
      </c>
      <c r="AR106" s="140" t="s">
        <v>157</v>
      </c>
      <c r="AT106" s="140" t="s">
        <v>152</v>
      </c>
      <c r="AU106" s="140" t="s">
        <v>82</v>
      </c>
      <c r="AY106" s="18" t="s">
        <v>149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157</v>
      </c>
      <c r="BM106" s="140" t="s">
        <v>392</v>
      </c>
    </row>
    <row r="107" spans="2:65" s="1" customFormat="1" ht="16.5" customHeight="1" x14ac:dyDescent="0.2">
      <c r="B107" s="33"/>
      <c r="C107" s="129" t="s">
        <v>275</v>
      </c>
      <c r="D107" s="129" t="s">
        <v>152</v>
      </c>
      <c r="E107" s="130" t="s">
        <v>1156</v>
      </c>
      <c r="F107" s="131" t="s">
        <v>1157</v>
      </c>
      <c r="G107" s="132" t="s">
        <v>288</v>
      </c>
      <c r="H107" s="133">
        <v>63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31" t="s">
        <v>19</v>
      </c>
      <c r="V107" s="1" t="str">
        <f t="shared" si="0"/>
        <v/>
      </c>
      <c r="AR107" s="140" t="s">
        <v>157</v>
      </c>
      <c r="AT107" s="140" t="s">
        <v>152</v>
      </c>
      <c r="AU107" s="140" t="s">
        <v>82</v>
      </c>
      <c r="AY107" s="18" t="s">
        <v>149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157</v>
      </c>
      <c r="BM107" s="140" t="s">
        <v>420</v>
      </c>
    </row>
    <row r="108" spans="2:65" s="1" customFormat="1" ht="16.5" customHeight="1" x14ac:dyDescent="0.2">
      <c r="B108" s="33"/>
      <c r="C108" s="129" t="s">
        <v>7</v>
      </c>
      <c r="D108" s="129" t="s">
        <v>152</v>
      </c>
      <c r="E108" s="130" t="s">
        <v>1158</v>
      </c>
      <c r="F108" s="131" t="s">
        <v>1159</v>
      </c>
      <c r="G108" s="132" t="s">
        <v>288</v>
      </c>
      <c r="H108" s="133">
        <v>25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31" t="s">
        <v>19</v>
      </c>
      <c r="V108" s="1" t="str">
        <f t="shared" si="0"/>
        <v/>
      </c>
      <c r="AR108" s="140" t="s">
        <v>157</v>
      </c>
      <c r="AT108" s="140" t="s">
        <v>152</v>
      </c>
      <c r="AU108" s="140" t="s">
        <v>82</v>
      </c>
      <c r="AY108" s="18" t="s">
        <v>149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157</v>
      </c>
      <c r="BM108" s="140" t="s">
        <v>432</v>
      </c>
    </row>
    <row r="109" spans="2:65" s="1" customFormat="1" ht="16.5" customHeight="1" x14ac:dyDescent="0.2">
      <c r="B109" s="33"/>
      <c r="C109" s="129" t="s">
        <v>295</v>
      </c>
      <c r="D109" s="129" t="s">
        <v>152</v>
      </c>
      <c r="E109" s="130" t="s">
        <v>1160</v>
      </c>
      <c r="F109" s="131" t="s">
        <v>1161</v>
      </c>
      <c r="G109" s="132" t="s">
        <v>288</v>
      </c>
      <c r="H109" s="133">
        <v>24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31" t="s">
        <v>19</v>
      </c>
      <c r="V109" s="1" t="str">
        <f t="shared" si="0"/>
        <v/>
      </c>
      <c r="AR109" s="140" t="s">
        <v>157</v>
      </c>
      <c r="AT109" s="140" t="s">
        <v>152</v>
      </c>
      <c r="AU109" s="140" t="s">
        <v>82</v>
      </c>
      <c r="AY109" s="18" t="s">
        <v>149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157</v>
      </c>
      <c r="BM109" s="140" t="s">
        <v>444</v>
      </c>
    </row>
    <row r="110" spans="2:65" s="1" customFormat="1" ht="16.5" customHeight="1" x14ac:dyDescent="0.2">
      <c r="B110" s="33"/>
      <c r="C110" s="129" t="s">
        <v>302</v>
      </c>
      <c r="D110" s="129" t="s">
        <v>152</v>
      </c>
      <c r="E110" s="130" t="s">
        <v>1162</v>
      </c>
      <c r="F110" s="131" t="s">
        <v>1163</v>
      </c>
      <c r="G110" s="132" t="s">
        <v>288</v>
      </c>
      <c r="H110" s="133">
        <v>24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31" t="s">
        <v>19</v>
      </c>
      <c r="V110" s="1" t="str">
        <f t="shared" si="0"/>
        <v/>
      </c>
      <c r="AR110" s="140" t="s">
        <v>157</v>
      </c>
      <c r="AT110" s="140" t="s">
        <v>152</v>
      </c>
      <c r="AU110" s="140" t="s">
        <v>82</v>
      </c>
      <c r="AY110" s="18" t="s">
        <v>149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157</v>
      </c>
      <c r="BM110" s="140" t="s">
        <v>456</v>
      </c>
    </row>
    <row r="111" spans="2:65" s="1" customFormat="1" ht="16.5" customHeight="1" x14ac:dyDescent="0.2">
      <c r="B111" s="33"/>
      <c r="C111" s="129" t="s">
        <v>307</v>
      </c>
      <c r="D111" s="129" t="s">
        <v>152</v>
      </c>
      <c r="E111" s="130" t="s">
        <v>1164</v>
      </c>
      <c r="F111" s="131" t="s">
        <v>1165</v>
      </c>
      <c r="G111" s="132" t="s">
        <v>984</v>
      </c>
      <c r="H111" s="133">
        <v>1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31" t="s">
        <v>19</v>
      </c>
      <c r="V111" s="1" t="str">
        <f t="shared" si="0"/>
        <v/>
      </c>
      <c r="AR111" s="140" t="s">
        <v>157</v>
      </c>
      <c r="AT111" s="140" t="s">
        <v>152</v>
      </c>
      <c r="AU111" s="140" t="s">
        <v>82</v>
      </c>
      <c r="AY111" s="18" t="s">
        <v>149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157</v>
      </c>
      <c r="BM111" s="140" t="s">
        <v>475</v>
      </c>
    </row>
    <row r="112" spans="2:65" s="1" customFormat="1" ht="16.5" customHeight="1" x14ac:dyDescent="0.2">
      <c r="B112" s="33"/>
      <c r="C112" s="129" t="s">
        <v>311</v>
      </c>
      <c r="D112" s="129" t="s">
        <v>152</v>
      </c>
      <c r="E112" s="130" t="s">
        <v>1166</v>
      </c>
      <c r="F112" s="131" t="s">
        <v>1167</v>
      </c>
      <c r="G112" s="132" t="s">
        <v>1168</v>
      </c>
      <c r="H112" s="133">
        <v>5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31" t="s">
        <v>19</v>
      </c>
      <c r="V112" s="1" t="str">
        <f t="shared" si="0"/>
        <v/>
      </c>
      <c r="AR112" s="140" t="s">
        <v>157</v>
      </c>
      <c r="AT112" s="140" t="s">
        <v>152</v>
      </c>
      <c r="AU112" s="140" t="s">
        <v>82</v>
      </c>
      <c r="AY112" s="18" t="s">
        <v>149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157</v>
      </c>
      <c r="BM112" s="140" t="s">
        <v>487</v>
      </c>
    </row>
    <row r="113" spans="2:65" s="1" customFormat="1" ht="16.5" customHeight="1" x14ac:dyDescent="0.2">
      <c r="B113" s="33"/>
      <c r="C113" s="129" t="s">
        <v>315</v>
      </c>
      <c r="D113" s="129" t="s">
        <v>152</v>
      </c>
      <c r="E113" s="130" t="s">
        <v>1169</v>
      </c>
      <c r="F113" s="131" t="s">
        <v>1170</v>
      </c>
      <c r="G113" s="132" t="s">
        <v>984</v>
      </c>
      <c r="H113" s="133">
        <v>1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31" t="s">
        <v>19</v>
      </c>
      <c r="V113" s="1" t="str">
        <f t="shared" si="0"/>
        <v/>
      </c>
      <c r="AR113" s="140" t="s">
        <v>157</v>
      </c>
      <c r="AT113" s="140" t="s">
        <v>152</v>
      </c>
      <c r="AU113" s="140" t="s">
        <v>82</v>
      </c>
      <c r="AY113" s="18" t="s">
        <v>149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157</v>
      </c>
      <c r="BM113" s="140" t="s">
        <v>497</v>
      </c>
    </row>
    <row r="114" spans="2:65" s="1" customFormat="1" ht="16.5" customHeight="1" x14ac:dyDescent="0.2">
      <c r="B114" s="33"/>
      <c r="C114" s="129" t="s">
        <v>320</v>
      </c>
      <c r="D114" s="129" t="s">
        <v>152</v>
      </c>
      <c r="E114" s="130" t="s">
        <v>1171</v>
      </c>
      <c r="F114" s="131" t="s">
        <v>1172</v>
      </c>
      <c r="G114" s="132" t="s">
        <v>984</v>
      </c>
      <c r="H114" s="133">
        <v>104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31" t="s">
        <v>19</v>
      </c>
      <c r="V114" s="1" t="str">
        <f t="shared" si="0"/>
        <v/>
      </c>
      <c r="AR114" s="140" t="s">
        <v>157</v>
      </c>
      <c r="AT114" s="140" t="s">
        <v>152</v>
      </c>
      <c r="AU114" s="140" t="s">
        <v>82</v>
      </c>
      <c r="AY114" s="18" t="s">
        <v>149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157</v>
      </c>
      <c r="BM114" s="140" t="s">
        <v>506</v>
      </c>
    </row>
    <row r="115" spans="2:65" s="1" customFormat="1" ht="16.5" customHeight="1" x14ac:dyDescent="0.2">
      <c r="B115" s="33"/>
      <c r="C115" s="129" t="s">
        <v>327</v>
      </c>
      <c r="D115" s="129" t="s">
        <v>152</v>
      </c>
      <c r="E115" s="130" t="s">
        <v>1173</v>
      </c>
      <c r="F115" s="131" t="s">
        <v>1174</v>
      </c>
      <c r="G115" s="132" t="s">
        <v>288</v>
      </c>
      <c r="H115" s="133">
        <v>100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31" t="s">
        <v>19</v>
      </c>
      <c r="V115" s="1" t="str">
        <f t="shared" si="0"/>
        <v/>
      </c>
      <c r="AR115" s="140" t="s">
        <v>157</v>
      </c>
      <c r="AT115" s="140" t="s">
        <v>152</v>
      </c>
      <c r="AU115" s="140" t="s">
        <v>82</v>
      </c>
      <c r="AY115" s="18" t="s">
        <v>149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157</v>
      </c>
      <c r="BM115" s="140" t="s">
        <v>520</v>
      </c>
    </row>
    <row r="116" spans="2:65" s="1" customFormat="1" ht="16.5" customHeight="1" x14ac:dyDescent="0.2">
      <c r="B116" s="33"/>
      <c r="C116" s="129" t="s">
        <v>334</v>
      </c>
      <c r="D116" s="129" t="s">
        <v>152</v>
      </c>
      <c r="E116" s="130" t="s">
        <v>1175</v>
      </c>
      <c r="F116" s="131" t="s">
        <v>1176</v>
      </c>
      <c r="G116" s="132" t="s">
        <v>984</v>
      </c>
      <c r="H116" s="133">
        <v>1</v>
      </c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31" t="s">
        <v>19</v>
      </c>
      <c r="V116" s="1" t="str">
        <f t="shared" si="0"/>
        <v/>
      </c>
      <c r="AR116" s="140" t="s">
        <v>157</v>
      </c>
      <c r="AT116" s="140" t="s">
        <v>152</v>
      </c>
      <c r="AU116" s="140" t="s">
        <v>82</v>
      </c>
      <c r="AY116" s="18" t="s">
        <v>149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157</v>
      </c>
      <c r="BM116" s="140" t="s">
        <v>532</v>
      </c>
    </row>
    <row r="117" spans="2:65" s="1" customFormat="1" ht="16.5" customHeight="1" x14ac:dyDescent="0.2">
      <c r="B117" s="33"/>
      <c r="C117" s="129" t="s">
        <v>341</v>
      </c>
      <c r="D117" s="129" t="s">
        <v>152</v>
      </c>
      <c r="E117" s="130" t="s">
        <v>1177</v>
      </c>
      <c r="F117" s="131" t="s">
        <v>1178</v>
      </c>
      <c r="G117" s="132" t="s">
        <v>675</v>
      </c>
      <c r="H117" s="181"/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31" t="s">
        <v>19</v>
      </c>
      <c r="V117" s="1" t="str">
        <f t="shared" si="0"/>
        <v/>
      </c>
      <c r="AR117" s="140" t="s">
        <v>157</v>
      </c>
      <c r="AT117" s="140" t="s">
        <v>152</v>
      </c>
      <c r="AU117" s="140" t="s">
        <v>82</v>
      </c>
      <c r="AY117" s="18" t="s">
        <v>149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157</v>
      </c>
      <c r="BM117" s="140" t="s">
        <v>544</v>
      </c>
    </row>
    <row r="118" spans="2:65" s="1" customFormat="1" ht="16.5" customHeight="1" x14ac:dyDescent="0.2">
      <c r="B118" s="33"/>
      <c r="C118" s="129" t="s">
        <v>347</v>
      </c>
      <c r="D118" s="129" t="s">
        <v>152</v>
      </c>
      <c r="E118" s="130" t="s">
        <v>1179</v>
      </c>
      <c r="F118" s="131" t="s">
        <v>1180</v>
      </c>
      <c r="G118" s="132" t="s">
        <v>675</v>
      </c>
      <c r="H118" s="181"/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31" t="s">
        <v>19</v>
      </c>
      <c r="V118" s="1" t="str">
        <f t="shared" si="0"/>
        <v/>
      </c>
      <c r="AR118" s="140" t="s">
        <v>157</v>
      </c>
      <c r="AT118" s="140" t="s">
        <v>152</v>
      </c>
      <c r="AU118" s="140" t="s">
        <v>82</v>
      </c>
      <c r="AY118" s="18" t="s">
        <v>149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157</v>
      </c>
      <c r="BM118" s="140" t="s">
        <v>556</v>
      </c>
    </row>
    <row r="119" spans="2:65" s="1" customFormat="1" ht="16.5" customHeight="1" x14ac:dyDescent="0.2">
      <c r="B119" s="33"/>
      <c r="C119" s="129" t="s">
        <v>352</v>
      </c>
      <c r="D119" s="129" t="s">
        <v>152</v>
      </c>
      <c r="E119" s="130" t="s">
        <v>1181</v>
      </c>
      <c r="F119" s="131" t="s">
        <v>1182</v>
      </c>
      <c r="G119" s="132" t="s">
        <v>984</v>
      </c>
      <c r="H119" s="133">
        <v>1</v>
      </c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31" t="s">
        <v>19</v>
      </c>
      <c r="V119" s="1" t="str">
        <f t="shared" si="0"/>
        <v/>
      </c>
      <c r="AR119" s="140" t="s">
        <v>157</v>
      </c>
      <c r="AT119" s="140" t="s">
        <v>152</v>
      </c>
      <c r="AU119" s="140" t="s">
        <v>82</v>
      </c>
      <c r="AY119" s="18" t="s">
        <v>149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157</v>
      </c>
      <c r="BM119" s="140" t="s">
        <v>568</v>
      </c>
    </row>
    <row r="120" spans="2:65" s="1" customFormat="1" ht="16.5" customHeight="1" x14ac:dyDescent="0.2">
      <c r="B120" s="33"/>
      <c r="C120" s="129" t="s">
        <v>359</v>
      </c>
      <c r="D120" s="129" t="s">
        <v>152</v>
      </c>
      <c r="E120" s="130" t="s">
        <v>1183</v>
      </c>
      <c r="F120" s="131" t="s">
        <v>1184</v>
      </c>
      <c r="G120" s="132" t="s">
        <v>675</v>
      </c>
      <c r="H120" s="181"/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31" t="s">
        <v>19</v>
      </c>
      <c r="V120" s="1" t="str">
        <f t="shared" si="0"/>
        <v/>
      </c>
      <c r="AR120" s="140" t="s">
        <v>157</v>
      </c>
      <c r="AT120" s="140" t="s">
        <v>152</v>
      </c>
      <c r="AU120" s="140" t="s">
        <v>82</v>
      </c>
      <c r="AY120" s="18" t="s">
        <v>149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157</v>
      </c>
      <c r="BM120" s="140" t="s">
        <v>581</v>
      </c>
    </row>
    <row r="121" spans="2:65" s="1" customFormat="1" ht="16.5" customHeight="1" x14ac:dyDescent="0.2">
      <c r="B121" s="33"/>
      <c r="C121" s="129" t="s">
        <v>366</v>
      </c>
      <c r="D121" s="129" t="s">
        <v>152</v>
      </c>
      <c r="E121" s="130" t="s">
        <v>1185</v>
      </c>
      <c r="F121" s="131" t="s">
        <v>1186</v>
      </c>
      <c r="G121" s="132" t="s">
        <v>984</v>
      </c>
      <c r="H121" s="133">
        <v>1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31" t="s">
        <v>19</v>
      </c>
      <c r="V121" s="1" t="str">
        <f t="shared" si="0"/>
        <v/>
      </c>
      <c r="AR121" s="140" t="s">
        <v>157</v>
      </c>
      <c r="AT121" s="140" t="s">
        <v>152</v>
      </c>
      <c r="AU121" s="140" t="s">
        <v>82</v>
      </c>
      <c r="AY121" s="18" t="s">
        <v>149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157</v>
      </c>
      <c r="BM121" s="140" t="s">
        <v>591</v>
      </c>
    </row>
    <row r="122" spans="2:65" s="1" customFormat="1" ht="16.5" customHeight="1" x14ac:dyDescent="0.2">
      <c r="B122" s="33"/>
      <c r="C122" s="129" t="s">
        <v>372</v>
      </c>
      <c r="D122" s="129" t="s">
        <v>152</v>
      </c>
      <c r="E122" s="130" t="s">
        <v>1187</v>
      </c>
      <c r="F122" s="131" t="s">
        <v>1188</v>
      </c>
      <c r="G122" s="132" t="s">
        <v>1168</v>
      </c>
      <c r="H122" s="133">
        <v>2</v>
      </c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331" t="s">
        <v>19</v>
      </c>
      <c r="V122" s="1" t="str">
        <f t="shared" si="0"/>
        <v/>
      </c>
      <c r="AR122" s="140" t="s">
        <v>157</v>
      </c>
      <c r="AT122" s="140" t="s">
        <v>152</v>
      </c>
      <c r="AU122" s="140" t="s">
        <v>82</v>
      </c>
      <c r="AY122" s="18" t="s">
        <v>149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157</v>
      </c>
      <c r="BM122" s="140" t="s">
        <v>601</v>
      </c>
    </row>
    <row r="123" spans="2:65" s="1" customFormat="1" ht="16.5" customHeight="1" x14ac:dyDescent="0.2">
      <c r="B123" s="33"/>
      <c r="C123" s="129" t="s">
        <v>380</v>
      </c>
      <c r="D123" s="129" t="s">
        <v>152</v>
      </c>
      <c r="E123" s="130" t="s">
        <v>1189</v>
      </c>
      <c r="F123" s="131" t="s">
        <v>1190</v>
      </c>
      <c r="G123" s="132" t="s">
        <v>1168</v>
      </c>
      <c r="H123" s="133">
        <v>6</v>
      </c>
      <c r="I123" s="134"/>
      <c r="J123" s="135">
        <f t="shared" si="1"/>
        <v>0</v>
      </c>
      <c r="K123" s="131" t="s">
        <v>19</v>
      </c>
      <c r="L123" s="33"/>
      <c r="M123" s="184" t="s">
        <v>19</v>
      </c>
      <c r="N123" s="185" t="s">
        <v>47</v>
      </c>
      <c r="O123" s="186"/>
      <c r="P123" s="187">
        <f t="shared" si="2"/>
        <v>0</v>
      </c>
      <c r="Q123" s="187">
        <v>0</v>
      </c>
      <c r="R123" s="187">
        <f t="shared" si="3"/>
        <v>0</v>
      </c>
      <c r="S123" s="187">
        <v>0</v>
      </c>
      <c r="T123" s="187">
        <f t="shared" si="4"/>
        <v>0</v>
      </c>
      <c r="U123" s="338" t="s">
        <v>19</v>
      </c>
      <c r="V123" s="1" t="str">
        <f t="shared" si="0"/>
        <v/>
      </c>
      <c r="AR123" s="140" t="s">
        <v>157</v>
      </c>
      <c r="AT123" s="140" t="s">
        <v>152</v>
      </c>
      <c r="AU123" s="140" t="s">
        <v>82</v>
      </c>
      <c r="AY123" s="18" t="s">
        <v>149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157</v>
      </c>
      <c r="BM123" s="140" t="s">
        <v>610</v>
      </c>
    </row>
    <row r="124" spans="2:65" s="1" customFormat="1" ht="6.95" customHeight="1" x14ac:dyDescent="0.2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33"/>
    </row>
  </sheetData>
  <sheetProtection algorithmName="SHA-512" hashValue="TzdXIoj0+nhOkUr/IGqj16Rr4CwAoXb3TwV4h0z/lsi87qhqFqVSWAwXENJFCmosi7WNwfYrgDge2yl1gKHTSg==" saltValue="OYenHP9xfBPbO6aY5ZfU+Q==" spinCount="100000" sheet="1" objects="1" scenarios="1" formatColumns="0" formatRows="0" autoFilter="0"/>
  <autoFilter ref="C85:K123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8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K Vodojemu 202/5, 15000 Praha 5, b.j.č. 202/3 - revize 3</v>
      </c>
      <c r="F7" s="317"/>
      <c r="G7" s="317"/>
      <c r="H7" s="317"/>
      <c r="L7" s="21"/>
    </row>
    <row r="8" spans="2:46" s="1" customFormat="1" ht="12" customHeight="1" x14ac:dyDescent="0.2">
      <c r="B8" s="33"/>
      <c r="D8" s="28" t="s">
        <v>107</v>
      </c>
      <c r="L8" s="33"/>
    </row>
    <row r="9" spans="2:46" s="1" customFormat="1" ht="16.5" customHeight="1" x14ac:dyDescent="0.2">
      <c r="B9" s="33"/>
      <c r="E9" s="275" t="s">
        <v>1191</v>
      </c>
      <c r="F9" s="318"/>
      <c r="G9" s="318"/>
      <c r="H9" s="318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2. 5. 2024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9" t="str">
        <f>'Rekapitulace stavby'!E14</f>
        <v>Vyplň údaj</v>
      </c>
      <c r="F18" s="300"/>
      <c r="G18" s="300"/>
      <c r="H18" s="300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5" t="s">
        <v>40</v>
      </c>
      <c r="F27" s="305"/>
      <c r="G27" s="305"/>
      <c r="H27" s="305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ROUND((SUM(BE85:BE107)),  2)</f>
        <v>0</v>
      </c>
      <c r="I33" s="92">
        <v>0.21</v>
      </c>
      <c r="J33" s="82">
        <f>ROUND(((SUM(BE85:BE107))*I33),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ROUND((SUM(BF85:BF107)),  2)</f>
        <v>0</v>
      </c>
      <c r="I34" s="92">
        <v>0.12</v>
      </c>
      <c r="J34" s="82">
        <f>ROUND(((SUM(BF85:BF107))*I34),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ROUND((SUM(BG85:BG107)),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ROUND((SUM(BH85:BH107)),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ROUND((SUM(BI85:BI107)),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111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6" t="str">
        <f>E7</f>
        <v>Rekonstrukce bytových jednotek MČ K Vodojemu 202/5, 15000 Praha 5, b.j.č. 202/3 - revize 3</v>
      </c>
      <c r="F48" s="317"/>
      <c r="G48" s="317"/>
      <c r="H48" s="317"/>
      <c r="L48" s="33"/>
    </row>
    <row r="49" spans="2:47" s="1" customFormat="1" ht="12" customHeight="1" x14ac:dyDescent="0.2">
      <c r="B49" s="33"/>
      <c r="C49" s="28" t="s">
        <v>107</v>
      </c>
      <c r="L49" s="33"/>
    </row>
    <row r="50" spans="2:47" s="1" customFormat="1" ht="16.5" customHeight="1" x14ac:dyDescent="0.2">
      <c r="B50" s="33"/>
      <c r="E50" s="275" t="str">
        <f>E9</f>
        <v>VRN - Vedlejší rozpočtové náklady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K Vodojemu 202/5, 15000 Praha 5</v>
      </c>
      <c r="I52" s="28" t="s">
        <v>23</v>
      </c>
      <c r="J52" s="50" t="str">
        <f>IF(J12="","",J12)</f>
        <v>2. 5. 2024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112</v>
      </c>
      <c r="D57" s="93"/>
      <c r="E57" s="93"/>
      <c r="F57" s="93"/>
      <c r="G57" s="93"/>
      <c r="H57" s="93"/>
      <c r="I57" s="93"/>
      <c r="J57" s="100" t="s">
        <v>113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114</v>
      </c>
    </row>
    <row r="60" spans="2:47" s="8" customFormat="1" ht="24.95" customHeight="1" x14ac:dyDescent="0.2">
      <c r="B60" s="102"/>
      <c r="D60" s="103" t="s">
        <v>1191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1192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1193</v>
      </c>
      <c r="E62" s="108"/>
      <c r="F62" s="108"/>
      <c r="G62" s="108"/>
      <c r="H62" s="108"/>
      <c r="I62" s="108"/>
      <c r="J62" s="109">
        <f>J90</f>
        <v>0</v>
      </c>
      <c r="L62" s="106"/>
    </row>
    <row r="63" spans="2:47" s="9" customFormat="1" ht="19.899999999999999" customHeight="1" x14ac:dyDescent="0.2">
      <c r="B63" s="106"/>
      <c r="D63" s="107" t="s">
        <v>1194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 x14ac:dyDescent="0.2">
      <c r="B64" s="106"/>
      <c r="D64" s="107" t="s">
        <v>1195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9" customFormat="1" ht="19.899999999999999" customHeight="1" x14ac:dyDescent="0.2">
      <c r="B65" s="106"/>
      <c r="D65" s="107" t="s">
        <v>1196</v>
      </c>
      <c r="E65" s="108"/>
      <c r="F65" s="108"/>
      <c r="G65" s="108"/>
      <c r="H65" s="108"/>
      <c r="I65" s="108"/>
      <c r="J65" s="109">
        <f>J102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133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6" t="str">
        <f>E7</f>
        <v>Rekonstrukce bytových jednotek MČ K Vodojemu 202/5, 15000 Praha 5, b.j.č. 202/3 - revize 3</v>
      </c>
      <c r="F75" s="317"/>
      <c r="G75" s="317"/>
      <c r="H75" s="317"/>
      <c r="L75" s="33"/>
    </row>
    <row r="76" spans="2:12" s="1" customFormat="1" ht="12" customHeight="1" x14ac:dyDescent="0.2">
      <c r="B76" s="33"/>
      <c r="C76" s="28" t="s">
        <v>107</v>
      </c>
      <c r="L76" s="33"/>
    </row>
    <row r="77" spans="2:12" s="1" customFormat="1" ht="16.5" customHeight="1" x14ac:dyDescent="0.2">
      <c r="B77" s="33"/>
      <c r="E77" s="275" t="str">
        <f>E9</f>
        <v>VRN - Vedlejší rozpočtové náklady</v>
      </c>
      <c r="F77" s="318"/>
      <c r="G77" s="318"/>
      <c r="H77" s="318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K Vodojemu 202/5, 15000 Praha 5</v>
      </c>
      <c r="I79" s="28" t="s">
        <v>23</v>
      </c>
      <c r="J79" s="50" t="str">
        <f>IF(J12="","",J12)</f>
        <v>2. 5. 2024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134</v>
      </c>
      <c r="D84" s="112" t="s">
        <v>60</v>
      </c>
      <c r="E84" s="112" t="s">
        <v>56</v>
      </c>
      <c r="F84" s="112" t="s">
        <v>57</v>
      </c>
      <c r="G84" s="112" t="s">
        <v>135</v>
      </c>
      <c r="H84" s="112" t="s">
        <v>136</v>
      </c>
      <c r="I84" s="112" t="s">
        <v>137</v>
      </c>
      <c r="J84" s="112" t="s">
        <v>113</v>
      </c>
      <c r="K84" s="113" t="s">
        <v>138</v>
      </c>
      <c r="L84" s="110"/>
      <c r="M84" s="56" t="s">
        <v>19</v>
      </c>
      <c r="N84" s="57" t="s">
        <v>45</v>
      </c>
      <c r="O84" s="57" t="s">
        <v>139</v>
      </c>
      <c r="P84" s="57" t="s">
        <v>140</v>
      </c>
      <c r="Q84" s="57" t="s">
        <v>141</v>
      </c>
      <c r="R84" s="57" t="s">
        <v>142</v>
      </c>
      <c r="S84" s="57" t="s">
        <v>143</v>
      </c>
      <c r="T84" s="57" t="s">
        <v>144</v>
      </c>
      <c r="U84" s="58" t="s">
        <v>145</v>
      </c>
    </row>
    <row r="85" spans="2:65" s="1" customFormat="1" ht="22.9" customHeight="1" x14ac:dyDescent="0.25">
      <c r="B85" s="33"/>
      <c r="C85" s="61" t="s">
        <v>146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114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102</v>
      </c>
      <c r="F86" s="119" t="s">
        <v>103</v>
      </c>
      <c r="I86" s="120"/>
      <c r="J86" s="121">
        <f>BK86</f>
        <v>0</v>
      </c>
      <c r="L86" s="117"/>
      <c r="M86" s="122"/>
      <c r="P86" s="123">
        <f>P87+P90+P95+P98+P102</f>
        <v>0</v>
      </c>
      <c r="R86" s="123">
        <f>R87+R90+R95+R98+R102</f>
        <v>0</v>
      </c>
      <c r="T86" s="123">
        <f>T87+T90+T95+T98+T102</f>
        <v>0</v>
      </c>
      <c r="U86" s="124"/>
      <c r="AR86" s="118" t="s">
        <v>182</v>
      </c>
      <c r="AT86" s="125" t="s">
        <v>74</v>
      </c>
      <c r="AU86" s="125" t="s">
        <v>75</v>
      </c>
      <c r="AY86" s="118" t="s">
        <v>149</v>
      </c>
      <c r="BK86" s="126">
        <f>BK87+BK90+BK95+BK98+BK102</f>
        <v>0</v>
      </c>
    </row>
    <row r="87" spans="2:65" s="11" customFormat="1" ht="22.9" customHeight="1" x14ac:dyDescent="0.2">
      <c r="B87" s="117"/>
      <c r="D87" s="118" t="s">
        <v>74</v>
      </c>
      <c r="E87" s="127" t="s">
        <v>1197</v>
      </c>
      <c r="F87" s="127" t="s">
        <v>1198</v>
      </c>
      <c r="I87" s="120"/>
      <c r="J87" s="128">
        <f>BK87</f>
        <v>0</v>
      </c>
      <c r="L87" s="117"/>
      <c r="M87" s="122"/>
      <c r="P87" s="123">
        <f>SUM(P88:P89)</f>
        <v>0</v>
      </c>
      <c r="R87" s="123">
        <f>SUM(R88:R89)</f>
        <v>0</v>
      </c>
      <c r="T87" s="123">
        <f>SUM(T88:T89)</f>
        <v>0</v>
      </c>
      <c r="U87" s="124"/>
      <c r="AR87" s="118" t="s">
        <v>182</v>
      </c>
      <c r="AT87" s="125" t="s">
        <v>74</v>
      </c>
      <c r="AU87" s="125" t="s">
        <v>82</v>
      </c>
      <c r="AY87" s="118" t="s">
        <v>149</v>
      </c>
      <c r="BK87" s="126">
        <f>SUM(BK88:BK89)</f>
        <v>0</v>
      </c>
    </row>
    <row r="88" spans="2:65" s="1" customFormat="1" ht="16.5" customHeight="1" x14ac:dyDescent="0.2">
      <c r="B88" s="33"/>
      <c r="C88" s="129" t="s">
        <v>82</v>
      </c>
      <c r="D88" s="129" t="s">
        <v>152</v>
      </c>
      <c r="E88" s="130" t="s">
        <v>1199</v>
      </c>
      <c r="F88" s="131" t="s">
        <v>1200</v>
      </c>
      <c r="G88" s="132" t="s">
        <v>305</v>
      </c>
      <c r="H88" s="133">
        <v>1</v>
      </c>
      <c r="I88" s="134"/>
      <c r="J88" s="135">
        <f>ROUND(I88*H88,2)</f>
        <v>0</v>
      </c>
      <c r="K88" s="131" t="s">
        <v>156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1201</v>
      </c>
      <c r="AT88" s="140" t="s">
        <v>152</v>
      </c>
      <c r="AU88" s="140" t="s">
        <v>88</v>
      </c>
      <c r="AY88" s="18" t="s">
        <v>149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1201</v>
      </c>
      <c r="BM88" s="140" t="s">
        <v>1202</v>
      </c>
    </row>
    <row r="89" spans="2:65" s="1" customFormat="1" ht="11.25" x14ac:dyDescent="0.2">
      <c r="B89" s="33"/>
      <c r="D89" s="142" t="s">
        <v>159</v>
      </c>
      <c r="F89" s="143" t="s">
        <v>1203</v>
      </c>
      <c r="I89" s="144"/>
      <c r="L89" s="33"/>
      <c r="M89" s="145"/>
      <c r="U89" s="54"/>
      <c r="AT89" s="18" t="s">
        <v>159</v>
      </c>
      <c r="AU89" s="18" t="s">
        <v>88</v>
      </c>
    </row>
    <row r="90" spans="2:65" s="11" customFormat="1" ht="22.9" customHeight="1" x14ac:dyDescent="0.2">
      <c r="B90" s="117"/>
      <c r="D90" s="118" t="s">
        <v>74</v>
      </c>
      <c r="E90" s="127" t="s">
        <v>1204</v>
      </c>
      <c r="F90" s="127" t="s">
        <v>1205</v>
      </c>
      <c r="I90" s="120"/>
      <c r="J90" s="128">
        <f>BK90</f>
        <v>0</v>
      </c>
      <c r="L90" s="117"/>
      <c r="M90" s="122"/>
      <c r="P90" s="123">
        <f>SUM(P91:P94)</f>
        <v>0</v>
      </c>
      <c r="R90" s="123">
        <f>SUM(R91:R94)</f>
        <v>0</v>
      </c>
      <c r="T90" s="123">
        <f>SUM(T91:T94)</f>
        <v>0</v>
      </c>
      <c r="U90" s="124"/>
      <c r="AR90" s="118" t="s">
        <v>182</v>
      </c>
      <c r="AT90" s="125" t="s">
        <v>74</v>
      </c>
      <c r="AU90" s="125" t="s">
        <v>82</v>
      </c>
      <c r="AY90" s="118" t="s">
        <v>149</v>
      </c>
      <c r="BK90" s="126">
        <f>SUM(BK91:BK94)</f>
        <v>0</v>
      </c>
    </row>
    <row r="91" spans="2:65" s="1" customFormat="1" ht="16.5" customHeight="1" x14ac:dyDescent="0.2">
      <c r="B91" s="33"/>
      <c r="C91" s="129" t="s">
        <v>88</v>
      </c>
      <c r="D91" s="129" t="s">
        <v>152</v>
      </c>
      <c r="E91" s="130" t="s">
        <v>1206</v>
      </c>
      <c r="F91" s="131" t="s">
        <v>1205</v>
      </c>
      <c r="G91" s="132" t="s">
        <v>1207</v>
      </c>
      <c r="H91" s="133">
        <v>1</v>
      </c>
      <c r="I91" s="134"/>
      <c r="J91" s="135">
        <f>ROUND(I91*H91,2)</f>
        <v>0</v>
      </c>
      <c r="K91" s="131" t="s">
        <v>156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1201</v>
      </c>
      <c r="AT91" s="140" t="s">
        <v>152</v>
      </c>
      <c r="AU91" s="140" t="s">
        <v>88</v>
      </c>
      <c r="AY91" s="18" t="s">
        <v>149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1201</v>
      </c>
      <c r="BM91" s="140" t="s">
        <v>1208</v>
      </c>
    </row>
    <row r="92" spans="2:65" s="1" customFormat="1" ht="11.25" x14ac:dyDescent="0.2">
      <c r="B92" s="33"/>
      <c r="D92" s="142" t="s">
        <v>159</v>
      </c>
      <c r="F92" s="143" t="s">
        <v>1209</v>
      </c>
      <c r="I92" s="144"/>
      <c r="L92" s="33"/>
      <c r="M92" s="145"/>
      <c r="U92" s="54"/>
      <c r="AT92" s="18" t="s">
        <v>159</v>
      </c>
      <c r="AU92" s="18" t="s">
        <v>88</v>
      </c>
    </row>
    <row r="93" spans="2:65" s="1" customFormat="1" ht="16.5" customHeight="1" x14ac:dyDescent="0.2">
      <c r="B93" s="33"/>
      <c r="C93" s="129" t="s">
        <v>150</v>
      </c>
      <c r="D93" s="129" t="s">
        <v>152</v>
      </c>
      <c r="E93" s="130" t="s">
        <v>1210</v>
      </c>
      <c r="F93" s="131" t="s">
        <v>1211</v>
      </c>
      <c r="G93" s="132" t="s">
        <v>1207</v>
      </c>
      <c r="H93" s="133">
        <v>1</v>
      </c>
      <c r="I93" s="134"/>
      <c r="J93" s="135">
        <f>ROUND(I93*H93,2)</f>
        <v>0</v>
      </c>
      <c r="K93" s="131" t="s">
        <v>156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139" t="s">
        <v>19</v>
      </c>
      <c r="AR93" s="140" t="s">
        <v>1201</v>
      </c>
      <c r="AT93" s="140" t="s">
        <v>152</v>
      </c>
      <c r="AU93" s="140" t="s">
        <v>88</v>
      </c>
      <c r="AY93" s="18" t="s">
        <v>149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1201</v>
      </c>
      <c r="BM93" s="140" t="s">
        <v>1212</v>
      </c>
    </row>
    <row r="94" spans="2:65" s="1" customFormat="1" ht="11.25" x14ac:dyDescent="0.2">
      <c r="B94" s="33"/>
      <c r="D94" s="142" t="s">
        <v>159</v>
      </c>
      <c r="F94" s="143" t="s">
        <v>1213</v>
      </c>
      <c r="I94" s="144"/>
      <c r="L94" s="33"/>
      <c r="M94" s="145"/>
      <c r="U94" s="54"/>
      <c r="AT94" s="18" t="s">
        <v>159</v>
      </c>
      <c r="AU94" s="18" t="s">
        <v>88</v>
      </c>
    </row>
    <row r="95" spans="2:65" s="11" customFormat="1" ht="22.9" customHeight="1" x14ac:dyDescent="0.2">
      <c r="B95" s="117"/>
      <c r="D95" s="118" t="s">
        <v>74</v>
      </c>
      <c r="E95" s="127" t="s">
        <v>1214</v>
      </c>
      <c r="F95" s="127" t="s">
        <v>1215</v>
      </c>
      <c r="I95" s="120"/>
      <c r="J95" s="128">
        <f>BK95</f>
        <v>0</v>
      </c>
      <c r="L95" s="117"/>
      <c r="M95" s="122"/>
      <c r="P95" s="123">
        <f>SUM(P96:P97)</f>
        <v>0</v>
      </c>
      <c r="R95" s="123">
        <f>SUM(R96:R97)</f>
        <v>0</v>
      </c>
      <c r="T95" s="123">
        <f>SUM(T96:T97)</f>
        <v>0</v>
      </c>
      <c r="U95" s="124"/>
      <c r="AR95" s="118" t="s">
        <v>182</v>
      </c>
      <c r="AT95" s="125" t="s">
        <v>74</v>
      </c>
      <c r="AU95" s="125" t="s">
        <v>82</v>
      </c>
      <c r="AY95" s="118" t="s">
        <v>149</v>
      </c>
      <c r="BK95" s="126">
        <f>SUM(BK96:BK97)</f>
        <v>0</v>
      </c>
    </row>
    <row r="96" spans="2:65" s="1" customFormat="1" ht="16.5" customHeight="1" x14ac:dyDescent="0.2">
      <c r="B96" s="33"/>
      <c r="C96" s="129" t="s">
        <v>157</v>
      </c>
      <c r="D96" s="129" t="s">
        <v>152</v>
      </c>
      <c r="E96" s="130" t="s">
        <v>1216</v>
      </c>
      <c r="F96" s="131" t="s">
        <v>1217</v>
      </c>
      <c r="G96" s="132" t="s">
        <v>1207</v>
      </c>
      <c r="H96" s="133">
        <v>1</v>
      </c>
      <c r="I96" s="134"/>
      <c r="J96" s="135">
        <f>ROUND(I96*H96,2)</f>
        <v>0</v>
      </c>
      <c r="K96" s="131" t="s">
        <v>156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1201</v>
      </c>
      <c r="AT96" s="140" t="s">
        <v>152</v>
      </c>
      <c r="AU96" s="140" t="s">
        <v>88</v>
      </c>
      <c r="AY96" s="18" t="s">
        <v>149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1201</v>
      </c>
      <c r="BM96" s="140" t="s">
        <v>1218</v>
      </c>
    </row>
    <row r="97" spans="2:65" s="1" customFormat="1" ht="11.25" x14ac:dyDescent="0.2">
      <c r="B97" s="33"/>
      <c r="D97" s="142" t="s">
        <v>159</v>
      </c>
      <c r="F97" s="143" t="s">
        <v>1219</v>
      </c>
      <c r="I97" s="144"/>
      <c r="L97" s="33"/>
      <c r="M97" s="145"/>
      <c r="U97" s="54"/>
      <c r="AT97" s="18" t="s">
        <v>159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1220</v>
      </c>
      <c r="F98" s="127" t="s">
        <v>1221</v>
      </c>
      <c r="I98" s="120"/>
      <c r="J98" s="128">
        <f>BK98</f>
        <v>0</v>
      </c>
      <c r="L98" s="117"/>
      <c r="M98" s="122"/>
      <c r="P98" s="123">
        <f>SUM(P99:P101)</f>
        <v>0</v>
      </c>
      <c r="R98" s="123">
        <f>SUM(R99:R101)</f>
        <v>0</v>
      </c>
      <c r="T98" s="123">
        <f>SUM(T99:T101)</f>
        <v>0</v>
      </c>
      <c r="U98" s="124"/>
      <c r="AR98" s="118" t="s">
        <v>182</v>
      </c>
      <c r="AT98" s="125" t="s">
        <v>74</v>
      </c>
      <c r="AU98" s="125" t="s">
        <v>82</v>
      </c>
      <c r="AY98" s="118" t="s">
        <v>149</v>
      </c>
      <c r="BK98" s="126">
        <f>SUM(BK99:BK101)</f>
        <v>0</v>
      </c>
    </row>
    <row r="99" spans="2:65" s="1" customFormat="1" ht="16.5" customHeight="1" x14ac:dyDescent="0.2">
      <c r="B99" s="33"/>
      <c r="C99" s="129" t="s">
        <v>182</v>
      </c>
      <c r="D99" s="129" t="s">
        <v>152</v>
      </c>
      <c r="E99" s="130" t="s">
        <v>1222</v>
      </c>
      <c r="F99" s="131" t="s">
        <v>1223</v>
      </c>
      <c r="G99" s="132" t="s">
        <v>1207</v>
      </c>
      <c r="H99" s="133">
        <v>1</v>
      </c>
      <c r="I99" s="134"/>
      <c r="J99" s="135">
        <f>ROUND(I99*H99,2)</f>
        <v>0</v>
      </c>
      <c r="K99" s="131" t="s">
        <v>156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1201</v>
      </c>
      <c r="AT99" s="140" t="s">
        <v>152</v>
      </c>
      <c r="AU99" s="140" t="s">
        <v>88</v>
      </c>
      <c r="AY99" s="18" t="s">
        <v>149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1201</v>
      </c>
      <c r="BM99" s="140" t="s">
        <v>1224</v>
      </c>
    </row>
    <row r="100" spans="2:65" s="1" customFormat="1" ht="11.25" x14ac:dyDescent="0.2">
      <c r="B100" s="33"/>
      <c r="D100" s="142" t="s">
        <v>159</v>
      </c>
      <c r="F100" s="143" t="s">
        <v>1225</v>
      </c>
      <c r="I100" s="144"/>
      <c r="L100" s="33"/>
      <c r="M100" s="145"/>
      <c r="U100" s="54"/>
      <c r="AT100" s="18" t="s">
        <v>159</v>
      </c>
      <c r="AU100" s="18" t="s">
        <v>88</v>
      </c>
    </row>
    <row r="101" spans="2:65" s="1" customFormat="1" ht="19.5" x14ac:dyDescent="0.2">
      <c r="B101" s="33"/>
      <c r="D101" s="147" t="s">
        <v>220</v>
      </c>
      <c r="F101" s="164" t="s">
        <v>1226</v>
      </c>
      <c r="I101" s="144"/>
      <c r="L101" s="33"/>
      <c r="M101" s="145"/>
      <c r="U101" s="54"/>
      <c r="AT101" s="18" t="s">
        <v>220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1227</v>
      </c>
      <c r="F102" s="127" t="s">
        <v>1228</v>
      </c>
      <c r="I102" s="120"/>
      <c r="J102" s="128">
        <f>BK102</f>
        <v>0</v>
      </c>
      <c r="L102" s="117"/>
      <c r="M102" s="122"/>
      <c r="P102" s="123">
        <f>SUM(P103:P107)</f>
        <v>0</v>
      </c>
      <c r="R102" s="123">
        <f>SUM(R103:R107)</f>
        <v>0</v>
      </c>
      <c r="T102" s="123">
        <f>SUM(T103:T107)</f>
        <v>0</v>
      </c>
      <c r="U102" s="124"/>
      <c r="AR102" s="118" t="s">
        <v>182</v>
      </c>
      <c r="AT102" s="125" t="s">
        <v>74</v>
      </c>
      <c r="AU102" s="125" t="s">
        <v>82</v>
      </c>
      <c r="AY102" s="118" t="s">
        <v>149</v>
      </c>
      <c r="BK102" s="126">
        <f>SUM(BK103:BK107)</f>
        <v>0</v>
      </c>
    </row>
    <row r="103" spans="2:65" s="1" customFormat="1" ht="16.5" customHeight="1" x14ac:dyDescent="0.2">
      <c r="B103" s="33"/>
      <c r="C103" s="129" t="s">
        <v>176</v>
      </c>
      <c r="D103" s="129" t="s">
        <v>152</v>
      </c>
      <c r="E103" s="130" t="s">
        <v>1229</v>
      </c>
      <c r="F103" s="131" t="s">
        <v>1230</v>
      </c>
      <c r="G103" s="132" t="s">
        <v>1207</v>
      </c>
      <c r="H103" s="133">
        <v>1</v>
      </c>
      <c r="I103" s="134"/>
      <c r="J103" s="135">
        <f>ROUND(I103*H103,2)</f>
        <v>0</v>
      </c>
      <c r="K103" s="131" t="s">
        <v>156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1201</v>
      </c>
      <c r="AT103" s="140" t="s">
        <v>152</v>
      </c>
      <c r="AU103" s="140" t="s">
        <v>88</v>
      </c>
      <c r="AY103" s="18" t="s">
        <v>149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1201</v>
      </c>
      <c r="BM103" s="140" t="s">
        <v>1231</v>
      </c>
    </row>
    <row r="104" spans="2:65" s="1" customFormat="1" ht="11.25" x14ac:dyDescent="0.2">
      <c r="B104" s="33"/>
      <c r="D104" s="142" t="s">
        <v>159</v>
      </c>
      <c r="F104" s="143" t="s">
        <v>1232</v>
      </c>
      <c r="I104" s="144"/>
      <c r="L104" s="33"/>
      <c r="M104" s="145"/>
      <c r="U104" s="54"/>
      <c r="AT104" s="18" t="s">
        <v>159</v>
      </c>
      <c r="AU104" s="18" t="s">
        <v>88</v>
      </c>
    </row>
    <row r="105" spans="2:65" s="1" customFormat="1" ht="16.5" customHeight="1" x14ac:dyDescent="0.2">
      <c r="B105" s="33"/>
      <c r="C105" s="129" t="s">
        <v>193</v>
      </c>
      <c r="D105" s="129" t="s">
        <v>152</v>
      </c>
      <c r="E105" s="130" t="s">
        <v>1233</v>
      </c>
      <c r="F105" s="131" t="s">
        <v>1234</v>
      </c>
      <c r="G105" s="132" t="s">
        <v>1207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139" t="s">
        <v>19</v>
      </c>
      <c r="AR105" s="140" t="s">
        <v>1201</v>
      </c>
      <c r="AT105" s="140" t="s">
        <v>152</v>
      </c>
      <c r="AU105" s="140" t="s">
        <v>88</v>
      </c>
      <c r="AY105" s="18" t="s">
        <v>149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1201</v>
      </c>
      <c r="BM105" s="140" t="s">
        <v>1235</v>
      </c>
    </row>
    <row r="106" spans="2:65" s="1" customFormat="1" ht="16.5" customHeight="1" x14ac:dyDescent="0.2">
      <c r="B106" s="33"/>
      <c r="C106" s="129" t="s">
        <v>198</v>
      </c>
      <c r="D106" s="129" t="s">
        <v>152</v>
      </c>
      <c r="E106" s="130" t="s">
        <v>1236</v>
      </c>
      <c r="F106" s="131" t="s">
        <v>1237</v>
      </c>
      <c r="G106" s="132" t="s">
        <v>1207</v>
      </c>
      <c r="H106" s="133">
        <v>1</v>
      </c>
      <c r="I106" s="134"/>
      <c r="J106" s="135">
        <f>ROUND(I106*H106,2)</f>
        <v>0</v>
      </c>
      <c r="K106" s="131" t="s">
        <v>156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1201</v>
      </c>
      <c r="AT106" s="140" t="s">
        <v>152</v>
      </c>
      <c r="AU106" s="140" t="s">
        <v>88</v>
      </c>
      <c r="AY106" s="18" t="s">
        <v>149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1201</v>
      </c>
      <c r="BM106" s="140" t="s">
        <v>1238</v>
      </c>
    </row>
    <row r="107" spans="2:65" s="1" customFormat="1" ht="11.25" x14ac:dyDescent="0.2">
      <c r="B107" s="33"/>
      <c r="D107" s="142" t="s">
        <v>159</v>
      </c>
      <c r="F107" s="143" t="s">
        <v>1239</v>
      </c>
      <c r="I107" s="144"/>
      <c r="L107" s="33"/>
      <c r="M107" s="188"/>
      <c r="N107" s="186"/>
      <c r="O107" s="186"/>
      <c r="P107" s="186"/>
      <c r="Q107" s="186"/>
      <c r="R107" s="186"/>
      <c r="S107" s="186"/>
      <c r="T107" s="186"/>
      <c r="U107" s="189"/>
      <c r="AT107" s="18" t="s">
        <v>159</v>
      </c>
      <c r="AU107" s="18" t="s">
        <v>88</v>
      </c>
    </row>
    <row r="108" spans="2:65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Pvl8E4Fekq7I0vGuhoRgA6nAeINJwEJGAEKc4n/DjOp+tLnGp0BdS1OSpPovI5J1NPF32DBNz7NJ2OMFBuXT2Q==" saltValue="Gas1Kumififwppp7/NBp1b5w1e4NyDGyCbKjOXs2JXZZBG5an78kQMAF/UozrhZ2C5BaJRYykSv/Ys741bb5RQ==" spinCount="100000" sheet="1" objects="1" scenarios="1" formatColumns="0" formatRows="0" autoFilter="0"/>
  <autoFilter ref="C84:K107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2" r:id="rId2" xr:uid="{00000000-0004-0000-0600-000001000000}"/>
    <hyperlink ref="F94" r:id="rId3" xr:uid="{00000000-0004-0000-0600-000002000000}"/>
    <hyperlink ref="F97" r:id="rId4" xr:uid="{00000000-0004-0000-0600-000003000000}"/>
    <hyperlink ref="F100" r:id="rId5" xr:uid="{00000000-0004-0000-0600-000004000000}"/>
    <hyperlink ref="F104" r:id="rId6" xr:uid="{00000000-0004-0000-0600-000005000000}"/>
    <hyperlink ref="F107" r:id="rId7" xr:uid="{00000000-0004-0000-06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customFormat="1" ht="37.5" customHeight="1" x14ac:dyDescent="0.2"/>
    <row r="2" spans="2:11" customFormat="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6" customFormat="1" ht="45" customHeight="1" x14ac:dyDescent="0.2">
      <c r="B3" s="194"/>
      <c r="C3" s="322" t="s">
        <v>1240</v>
      </c>
      <c r="D3" s="322"/>
      <c r="E3" s="322"/>
      <c r="F3" s="322"/>
      <c r="G3" s="322"/>
      <c r="H3" s="322"/>
      <c r="I3" s="322"/>
      <c r="J3" s="322"/>
      <c r="K3" s="195"/>
    </row>
    <row r="4" spans="2:11" customFormat="1" ht="25.5" customHeight="1" x14ac:dyDescent="0.3">
      <c r="B4" s="196"/>
      <c r="C4" s="321" t="s">
        <v>1241</v>
      </c>
      <c r="D4" s="321"/>
      <c r="E4" s="321"/>
      <c r="F4" s="321"/>
      <c r="G4" s="321"/>
      <c r="H4" s="321"/>
      <c r="I4" s="321"/>
      <c r="J4" s="321"/>
      <c r="K4" s="197"/>
    </row>
    <row r="5" spans="2:11" customFormat="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customFormat="1" ht="15" customHeight="1" x14ac:dyDescent="0.2">
      <c r="B6" s="196"/>
      <c r="C6" s="320" t="s">
        <v>1242</v>
      </c>
      <c r="D6" s="320"/>
      <c r="E6" s="320"/>
      <c r="F6" s="320"/>
      <c r="G6" s="320"/>
      <c r="H6" s="320"/>
      <c r="I6" s="320"/>
      <c r="J6" s="320"/>
      <c r="K6" s="197"/>
    </row>
    <row r="7" spans="2:11" customFormat="1" ht="15" customHeight="1" x14ac:dyDescent="0.2">
      <c r="B7" s="200"/>
      <c r="C7" s="320" t="s">
        <v>1243</v>
      </c>
      <c r="D7" s="320"/>
      <c r="E7" s="320"/>
      <c r="F7" s="320"/>
      <c r="G7" s="320"/>
      <c r="H7" s="320"/>
      <c r="I7" s="320"/>
      <c r="J7" s="320"/>
      <c r="K7" s="197"/>
    </row>
    <row r="8" spans="2:11" customFormat="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customFormat="1" ht="15" customHeight="1" x14ac:dyDescent="0.2">
      <c r="B9" s="200"/>
      <c r="C9" s="320" t="s">
        <v>1244</v>
      </c>
      <c r="D9" s="320"/>
      <c r="E9" s="320"/>
      <c r="F9" s="320"/>
      <c r="G9" s="320"/>
      <c r="H9" s="320"/>
      <c r="I9" s="320"/>
      <c r="J9" s="320"/>
      <c r="K9" s="197"/>
    </row>
    <row r="10" spans="2:11" customFormat="1" ht="15" customHeight="1" x14ac:dyDescent="0.2">
      <c r="B10" s="200"/>
      <c r="C10" s="199"/>
      <c r="D10" s="320" t="s">
        <v>1245</v>
      </c>
      <c r="E10" s="320"/>
      <c r="F10" s="320"/>
      <c r="G10" s="320"/>
      <c r="H10" s="320"/>
      <c r="I10" s="320"/>
      <c r="J10" s="320"/>
      <c r="K10" s="197"/>
    </row>
    <row r="11" spans="2:11" customFormat="1" ht="15" customHeight="1" x14ac:dyDescent="0.2">
      <c r="B11" s="200"/>
      <c r="C11" s="201"/>
      <c r="D11" s="320" t="s">
        <v>1246</v>
      </c>
      <c r="E11" s="320"/>
      <c r="F11" s="320"/>
      <c r="G11" s="320"/>
      <c r="H11" s="320"/>
      <c r="I11" s="320"/>
      <c r="J11" s="320"/>
      <c r="K11" s="197"/>
    </row>
    <row r="12" spans="2:11" customFormat="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customFormat="1" ht="15" customHeight="1" x14ac:dyDescent="0.2">
      <c r="B13" s="200"/>
      <c r="C13" s="201"/>
      <c r="D13" s="202" t="s">
        <v>1247</v>
      </c>
      <c r="E13" s="199"/>
      <c r="F13" s="199"/>
      <c r="G13" s="199"/>
      <c r="H13" s="199"/>
      <c r="I13" s="199"/>
      <c r="J13" s="199"/>
      <c r="K13" s="197"/>
    </row>
    <row r="14" spans="2:11" customFormat="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customFormat="1" ht="15" customHeight="1" x14ac:dyDescent="0.2">
      <c r="B15" s="200"/>
      <c r="C15" s="201"/>
      <c r="D15" s="320" t="s">
        <v>1248</v>
      </c>
      <c r="E15" s="320"/>
      <c r="F15" s="320"/>
      <c r="G15" s="320"/>
      <c r="H15" s="320"/>
      <c r="I15" s="320"/>
      <c r="J15" s="320"/>
      <c r="K15" s="197"/>
    </row>
    <row r="16" spans="2:11" customFormat="1" ht="15" customHeight="1" x14ac:dyDescent="0.2">
      <c r="B16" s="200"/>
      <c r="C16" s="201"/>
      <c r="D16" s="320" t="s">
        <v>1249</v>
      </c>
      <c r="E16" s="320"/>
      <c r="F16" s="320"/>
      <c r="G16" s="320"/>
      <c r="H16" s="320"/>
      <c r="I16" s="320"/>
      <c r="J16" s="320"/>
      <c r="K16" s="197"/>
    </row>
    <row r="17" spans="2:11" customFormat="1" ht="15" customHeight="1" x14ac:dyDescent="0.2">
      <c r="B17" s="200"/>
      <c r="C17" s="201"/>
      <c r="D17" s="320" t="s">
        <v>1250</v>
      </c>
      <c r="E17" s="320"/>
      <c r="F17" s="320"/>
      <c r="G17" s="320"/>
      <c r="H17" s="320"/>
      <c r="I17" s="320"/>
      <c r="J17" s="320"/>
      <c r="K17" s="197"/>
    </row>
    <row r="18" spans="2:11" customFormat="1" ht="15" customHeight="1" x14ac:dyDescent="0.2">
      <c r="B18" s="200"/>
      <c r="C18" s="201"/>
      <c r="D18" s="201"/>
      <c r="E18" s="203" t="s">
        <v>81</v>
      </c>
      <c r="F18" s="320" t="s">
        <v>1251</v>
      </c>
      <c r="G18" s="320"/>
      <c r="H18" s="320"/>
      <c r="I18" s="320"/>
      <c r="J18" s="320"/>
      <c r="K18" s="197"/>
    </row>
    <row r="19" spans="2:11" customFormat="1" ht="15" customHeight="1" x14ac:dyDescent="0.2">
      <c r="B19" s="200"/>
      <c r="C19" s="201"/>
      <c r="D19" s="201"/>
      <c r="E19" s="203" t="s">
        <v>1252</v>
      </c>
      <c r="F19" s="320" t="s">
        <v>1253</v>
      </c>
      <c r="G19" s="320"/>
      <c r="H19" s="320"/>
      <c r="I19" s="320"/>
      <c r="J19" s="320"/>
      <c r="K19" s="197"/>
    </row>
    <row r="20" spans="2:11" customFormat="1" ht="15" customHeight="1" x14ac:dyDescent="0.2">
      <c r="B20" s="200"/>
      <c r="C20" s="201"/>
      <c r="D20" s="201"/>
      <c r="E20" s="203" t="s">
        <v>1254</v>
      </c>
      <c r="F20" s="320" t="s">
        <v>1255</v>
      </c>
      <c r="G20" s="320"/>
      <c r="H20" s="320"/>
      <c r="I20" s="320"/>
      <c r="J20" s="320"/>
      <c r="K20" s="197"/>
    </row>
    <row r="21" spans="2:11" customFormat="1" ht="15" customHeight="1" x14ac:dyDescent="0.2">
      <c r="B21" s="200"/>
      <c r="C21" s="201"/>
      <c r="D21" s="201"/>
      <c r="E21" s="203" t="s">
        <v>104</v>
      </c>
      <c r="F21" s="320" t="s">
        <v>1256</v>
      </c>
      <c r="G21" s="320"/>
      <c r="H21" s="320"/>
      <c r="I21" s="320"/>
      <c r="J21" s="320"/>
      <c r="K21" s="197"/>
    </row>
    <row r="22" spans="2:11" customFormat="1" ht="15" customHeight="1" x14ac:dyDescent="0.2">
      <c r="B22" s="200"/>
      <c r="C22" s="201"/>
      <c r="D22" s="201"/>
      <c r="E22" s="203" t="s">
        <v>1257</v>
      </c>
      <c r="F22" s="320" t="s">
        <v>1047</v>
      </c>
      <c r="G22" s="320"/>
      <c r="H22" s="320"/>
      <c r="I22" s="320"/>
      <c r="J22" s="320"/>
      <c r="K22" s="197"/>
    </row>
    <row r="23" spans="2:11" customFormat="1" ht="15" customHeight="1" x14ac:dyDescent="0.2">
      <c r="B23" s="200"/>
      <c r="C23" s="201"/>
      <c r="D23" s="201"/>
      <c r="E23" s="203" t="s">
        <v>87</v>
      </c>
      <c r="F23" s="320" t="s">
        <v>1258</v>
      </c>
      <c r="G23" s="320"/>
      <c r="H23" s="320"/>
      <c r="I23" s="320"/>
      <c r="J23" s="320"/>
      <c r="K23" s="197"/>
    </row>
    <row r="24" spans="2:11" customFormat="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customFormat="1" ht="15" customHeight="1" x14ac:dyDescent="0.2">
      <c r="B25" s="200"/>
      <c r="C25" s="320" t="s">
        <v>1259</v>
      </c>
      <c r="D25" s="320"/>
      <c r="E25" s="320"/>
      <c r="F25" s="320"/>
      <c r="G25" s="320"/>
      <c r="H25" s="320"/>
      <c r="I25" s="320"/>
      <c r="J25" s="320"/>
      <c r="K25" s="197"/>
    </row>
    <row r="26" spans="2:11" customFormat="1" ht="15" customHeight="1" x14ac:dyDescent="0.2">
      <c r="B26" s="200"/>
      <c r="C26" s="320" t="s">
        <v>1260</v>
      </c>
      <c r="D26" s="320"/>
      <c r="E26" s="320"/>
      <c r="F26" s="320"/>
      <c r="G26" s="320"/>
      <c r="H26" s="320"/>
      <c r="I26" s="320"/>
      <c r="J26" s="320"/>
      <c r="K26" s="197"/>
    </row>
    <row r="27" spans="2:11" customFormat="1" ht="15" customHeight="1" x14ac:dyDescent="0.2">
      <c r="B27" s="200"/>
      <c r="C27" s="199"/>
      <c r="D27" s="320" t="s">
        <v>1261</v>
      </c>
      <c r="E27" s="320"/>
      <c r="F27" s="320"/>
      <c r="G27" s="320"/>
      <c r="H27" s="320"/>
      <c r="I27" s="320"/>
      <c r="J27" s="320"/>
      <c r="K27" s="197"/>
    </row>
    <row r="28" spans="2:11" customFormat="1" ht="15" customHeight="1" x14ac:dyDescent="0.2">
      <c r="B28" s="200"/>
      <c r="C28" s="201"/>
      <c r="D28" s="320" t="s">
        <v>1262</v>
      </c>
      <c r="E28" s="320"/>
      <c r="F28" s="320"/>
      <c r="G28" s="320"/>
      <c r="H28" s="320"/>
      <c r="I28" s="320"/>
      <c r="J28" s="320"/>
      <c r="K28" s="197"/>
    </row>
    <row r="29" spans="2:11" customFormat="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customFormat="1" ht="15" customHeight="1" x14ac:dyDescent="0.2">
      <c r="B30" s="200"/>
      <c r="C30" s="201"/>
      <c r="D30" s="320" t="s">
        <v>1263</v>
      </c>
      <c r="E30" s="320"/>
      <c r="F30" s="320"/>
      <c r="G30" s="320"/>
      <c r="H30" s="320"/>
      <c r="I30" s="320"/>
      <c r="J30" s="320"/>
      <c r="K30" s="197"/>
    </row>
    <row r="31" spans="2:11" customFormat="1" ht="15" customHeight="1" x14ac:dyDescent="0.2">
      <c r="B31" s="200"/>
      <c r="C31" s="201"/>
      <c r="D31" s="320" t="s">
        <v>1264</v>
      </c>
      <c r="E31" s="320"/>
      <c r="F31" s="320"/>
      <c r="G31" s="320"/>
      <c r="H31" s="320"/>
      <c r="I31" s="320"/>
      <c r="J31" s="320"/>
      <c r="K31" s="197"/>
    </row>
    <row r="32" spans="2:11" customFormat="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customFormat="1" ht="15" customHeight="1" x14ac:dyDescent="0.2">
      <c r="B33" s="200"/>
      <c r="C33" s="201"/>
      <c r="D33" s="320" t="s">
        <v>1265</v>
      </c>
      <c r="E33" s="320"/>
      <c r="F33" s="320"/>
      <c r="G33" s="320"/>
      <c r="H33" s="320"/>
      <c r="I33" s="320"/>
      <c r="J33" s="320"/>
      <c r="K33" s="197"/>
    </row>
    <row r="34" spans="2:11" customFormat="1" ht="15" customHeight="1" x14ac:dyDescent="0.2">
      <c r="B34" s="200"/>
      <c r="C34" s="201"/>
      <c r="D34" s="320" t="s">
        <v>1266</v>
      </c>
      <c r="E34" s="320"/>
      <c r="F34" s="320"/>
      <c r="G34" s="320"/>
      <c r="H34" s="320"/>
      <c r="I34" s="320"/>
      <c r="J34" s="320"/>
      <c r="K34" s="197"/>
    </row>
    <row r="35" spans="2:11" customFormat="1" ht="15" customHeight="1" x14ac:dyDescent="0.2">
      <c r="B35" s="200"/>
      <c r="C35" s="201"/>
      <c r="D35" s="320" t="s">
        <v>1267</v>
      </c>
      <c r="E35" s="320"/>
      <c r="F35" s="320"/>
      <c r="G35" s="320"/>
      <c r="H35" s="320"/>
      <c r="I35" s="320"/>
      <c r="J35" s="320"/>
      <c r="K35" s="197"/>
    </row>
    <row r="36" spans="2:11" customFormat="1" ht="15" customHeight="1" x14ac:dyDescent="0.2">
      <c r="B36" s="200"/>
      <c r="C36" s="201"/>
      <c r="D36" s="199"/>
      <c r="E36" s="202" t="s">
        <v>134</v>
      </c>
      <c r="F36" s="199"/>
      <c r="G36" s="320" t="s">
        <v>1268</v>
      </c>
      <c r="H36" s="320"/>
      <c r="I36" s="320"/>
      <c r="J36" s="320"/>
      <c r="K36" s="197"/>
    </row>
    <row r="37" spans="2:11" customFormat="1" ht="30.75" customHeight="1" x14ac:dyDescent="0.2">
      <c r="B37" s="200"/>
      <c r="C37" s="201"/>
      <c r="D37" s="199"/>
      <c r="E37" s="202" t="s">
        <v>1269</v>
      </c>
      <c r="F37" s="199"/>
      <c r="G37" s="320" t="s">
        <v>1270</v>
      </c>
      <c r="H37" s="320"/>
      <c r="I37" s="320"/>
      <c r="J37" s="320"/>
      <c r="K37" s="197"/>
    </row>
    <row r="38" spans="2:11" customFormat="1" ht="15" customHeight="1" x14ac:dyDescent="0.2">
      <c r="B38" s="200"/>
      <c r="C38" s="201"/>
      <c r="D38" s="199"/>
      <c r="E38" s="202" t="s">
        <v>56</v>
      </c>
      <c r="F38" s="199"/>
      <c r="G38" s="320" t="s">
        <v>1271</v>
      </c>
      <c r="H38" s="320"/>
      <c r="I38" s="320"/>
      <c r="J38" s="320"/>
      <c r="K38" s="197"/>
    </row>
    <row r="39" spans="2:11" customFormat="1" ht="15" customHeight="1" x14ac:dyDescent="0.2">
      <c r="B39" s="200"/>
      <c r="C39" s="201"/>
      <c r="D39" s="199"/>
      <c r="E39" s="202" t="s">
        <v>57</v>
      </c>
      <c r="F39" s="199"/>
      <c r="G39" s="320" t="s">
        <v>1272</v>
      </c>
      <c r="H39" s="320"/>
      <c r="I39" s="320"/>
      <c r="J39" s="320"/>
      <c r="K39" s="197"/>
    </row>
    <row r="40" spans="2:11" customFormat="1" ht="15" customHeight="1" x14ac:dyDescent="0.2">
      <c r="B40" s="200"/>
      <c r="C40" s="201"/>
      <c r="D40" s="199"/>
      <c r="E40" s="202" t="s">
        <v>135</v>
      </c>
      <c r="F40" s="199"/>
      <c r="G40" s="320" t="s">
        <v>1273</v>
      </c>
      <c r="H40" s="320"/>
      <c r="I40" s="320"/>
      <c r="J40" s="320"/>
      <c r="K40" s="197"/>
    </row>
    <row r="41" spans="2:11" customFormat="1" ht="15" customHeight="1" x14ac:dyDescent="0.2">
      <c r="B41" s="200"/>
      <c r="C41" s="201"/>
      <c r="D41" s="199"/>
      <c r="E41" s="202" t="s">
        <v>136</v>
      </c>
      <c r="F41" s="199"/>
      <c r="G41" s="320" t="s">
        <v>1274</v>
      </c>
      <c r="H41" s="320"/>
      <c r="I41" s="320"/>
      <c r="J41" s="320"/>
      <c r="K41" s="197"/>
    </row>
    <row r="42" spans="2:11" customFormat="1" ht="15" customHeight="1" x14ac:dyDescent="0.2">
      <c r="B42" s="200"/>
      <c r="C42" s="201"/>
      <c r="D42" s="199"/>
      <c r="E42" s="202" t="s">
        <v>1275</v>
      </c>
      <c r="F42" s="199"/>
      <c r="G42" s="320" t="s">
        <v>1276</v>
      </c>
      <c r="H42" s="320"/>
      <c r="I42" s="320"/>
      <c r="J42" s="320"/>
      <c r="K42" s="197"/>
    </row>
    <row r="43" spans="2:11" customFormat="1" ht="15" customHeight="1" x14ac:dyDescent="0.2">
      <c r="B43" s="200"/>
      <c r="C43" s="201"/>
      <c r="D43" s="199"/>
      <c r="E43" s="202"/>
      <c r="F43" s="199"/>
      <c r="G43" s="320" t="s">
        <v>1277</v>
      </c>
      <c r="H43" s="320"/>
      <c r="I43" s="320"/>
      <c r="J43" s="320"/>
      <c r="K43" s="197"/>
    </row>
    <row r="44" spans="2:11" customFormat="1" ht="15" customHeight="1" x14ac:dyDescent="0.2">
      <c r="B44" s="200"/>
      <c r="C44" s="201"/>
      <c r="D44" s="199"/>
      <c r="E44" s="202" t="s">
        <v>1278</v>
      </c>
      <c r="F44" s="199"/>
      <c r="G44" s="320" t="s">
        <v>1279</v>
      </c>
      <c r="H44" s="320"/>
      <c r="I44" s="320"/>
      <c r="J44" s="320"/>
      <c r="K44" s="197"/>
    </row>
    <row r="45" spans="2:11" customFormat="1" ht="15" customHeight="1" x14ac:dyDescent="0.2">
      <c r="B45" s="200"/>
      <c r="C45" s="201"/>
      <c r="D45" s="199"/>
      <c r="E45" s="202" t="s">
        <v>138</v>
      </c>
      <c r="F45" s="199"/>
      <c r="G45" s="320" t="s">
        <v>1280</v>
      </c>
      <c r="H45" s="320"/>
      <c r="I45" s="320"/>
      <c r="J45" s="320"/>
      <c r="K45" s="197"/>
    </row>
    <row r="46" spans="2:11" customFormat="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customFormat="1" ht="15" customHeight="1" x14ac:dyDescent="0.2">
      <c r="B47" s="200"/>
      <c r="C47" s="201"/>
      <c r="D47" s="320" t="s">
        <v>1281</v>
      </c>
      <c r="E47" s="320"/>
      <c r="F47" s="320"/>
      <c r="G47" s="320"/>
      <c r="H47" s="320"/>
      <c r="I47" s="320"/>
      <c r="J47" s="320"/>
      <c r="K47" s="197"/>
    </row>
    <row r="48" spans="2:11" customFormat="1" ht="15" customHeight="1" x14ac:dyDescent="0.2">
      <c r="B48" s="200"/>
      <c r="C48" s="201"/>
      <c r="D48" s="201"/>
      <c r="E48" s="320" t="s">
        <v>1282</v>
      </c>
      <c r="F48" s="320"/>
      <c r="G48" s="320"/>
      <c r="H48" s="320"/>
      <c r="I48" s="320"/>
      <c r="J48" s="320"/>
      <c r="K48" s="197"/>
    </row>
    <row r="49" spans="2:11" customFormat="1" ht="15" customHeight="1" x14ac:dyDescent="0.2">
      <c r="B49" s="200"/>
      <c r="C49" s="201"/>
      <c r="D49" s="201"/>
      <c r="E49" s="320" t="s">
        <v>1283</v>
      </c>
      <c r="F49" s="320"/>
      <c r="G49" s="320"/>
      <c r="H49" s="320"/>
      <c r="I49" s="320"/>
      <c r="J49" s="320"/>
      <c r="K49" s="197"/>
    </row>
    <row r="50" spans="2:11" customFormat="1" ht="15" customHeight="1" x14ac:dyDescent="0.2">
      <c r="B50" s="200"/>
      <c r="C50" s="201"/>
      <c r="D50" s="201"/>
      <c r="E50" s="320" t="s">
        <v>1284</v>
      </c>
      <c r="F50" s="320"/>
      <c r="G50" s="320"/>
      <c r="H50" s="320"/>
      <c r="I50" s="320"/>
      <c r="J50" s="320"/>
      <c r="K50" s="197"/>
    </row>
    <row r="51" spans="2:11" customFormat="1" ht="15" customHeight="1" x14ac:dyDescent="0.2">
      <c r="B51" s="200"/>
      <c r="C51" s="201"/>
      <c r="D51" s="320" t="s">
        <v>1285</v>
      </c>
      <c r="E51" s="320"/>
      <c r="F51" s="320"/>
      <c r="G51" s="320"/>
      <c r="H51" s="320"/>
      <c r="I51" s="320"/>
      <c r="J51" s="320"/>
      <c r="K51" s="197"/>
    </row>
    <row r="52" spans="2:11" customFormat="1" ht="25.5" customHeight="1" x14ac:dyDescent="0.3">
      <c r="B52" s="196"/>
      <c r="C52" s="321" t="s">
        <v>1286</v>
      </c>
      <c r="D52" s="321"/>
      <c r="E52" s="321"/>
      <c r="F52" s="321"/>
      <c r="G52" s="321"/>
      <c r="H52" s="321"/>
      <c r="I52" s="321"/>
      <c r="J52" s="321"/>
      <c r="K52" s="197"/>
    </row>
    <row r="53" spans="2:11" customFormat="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customFormat="1" ht="15" customHeight="1" x14ac:dyDescent="0.2">
      <c r="B54" s="196"/>
      <c r="C54" s="320" t="s">
        <v>1287</v>
      </c>
      <c r="D54" s="320"/>
      <c r="E54" s="320"/>
      <c r="F54" s="320"/>
      <c r="G54" s="320"/>
      <c r="H54" s="320"/>
      <c r="I54" s="320"/>
      <c r="J54" s="320"/>
      <c r="K54" s="197"/>
    </row>
    <row r="55" spans="2:11" customFormat="1" ht="15" customHeight="1" x14ac:dyDescent="0.2">
      <c r="B55" s="196"/>
      <c r="C55" s="320" t="s">
        <v>1288</v>
      </c>
      <c r="D55" s="320"/>
      <c r="E55" s="320"/>
      <c r="F55" s="320"/>
      <c r="G55" s="320"/>
      <c r="H55" s="320"/>
      <c r="I55" s="320"/>
      <c r="J55" s="320"/>
      <c r="K55" s="197"/>
    </row>
    <row r="56" spans="2:11" customFormat="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customFormat="1" ht="15" customHeight="1" x14ac:dyDescent="0.2">
      <c r="B57" s="196"/>
      <c r="C57" s="320" t="s">
        <v>1289</v>
      </c>
      <c r="D57" s="320"/>
      <c r="E57" s="320"/>
      <c r="F57" s="320"/>
      <c r="G57" s="320"/>
      <c r="H57" s="320"/>
      <c r="I57" s="320"/>
      <c r="J57" s="320"/>
      <c r="K57" s="197"/>
    </row>
    <row r="58" spans="2:11" customFormat="1" ht="15" customHeight="1" x14ac:dyDescent="0.2">
      <c r="B58" s="196"/>
      <c r="C58" s="201"/>
      <c r="D58" s="320" t="s">
        <v>1290</v>
      </c>
      <c r="E58" s="320"/>
      <c r="F58" s="320"/>
      <c r="G58" s="320"/>
      <c r="H58" s="320"/>
      <c r="I58" s="320"/>
      <c r="J58" s="320"/>
      <c r="K58" s="197"/>
    </row>
    <row r="59" spans="2:11" customFormat="1" ht="15" customHeight="1" x14ac:dyDescent="0.2">
      <c r="B59" s="196"/>
      <c r="C59" s="201"/>
      <c r="D59" s="320" t="s">
        <v>1291</v>
      </c>
      <c r="E59" s="320"/>
      <c r="F59" s="320"/>
      <c r="G59" s="320"/>
      <c r="H59" s="320"/>
      <c r="I59" s="320"/>
      <c r="J59" s="320"/>
      <c r="K59" s="197"/>
    </row>
    <row r="60" spans="2:11" customFormat="1" ht="15" customHeight="1" x14ac:dyDescent="0.2">
      <c r="B60" s="196"/>
      <c r="C60" s="201"/>
      <c r="D60" s="320" t="s">
        <v>1292</v>
      </c>
      <c r="E60" s="320"/>
      <c r="F60" s="320"/>
      <c r="G60" s="320"/>
      <c r="H60" s="320"/>
      <c r="I60" s="320"/>
      <c r="J60" s="320"/>
      <c r="K60" s="197"/>
    </row>
    <row r="61" spans="2:11" customFormat="1" ht="15" customHeight="1" x14ac:dyDescent="0.2">
      <c r="B61" s="196"/>
      <c r="C61" s="201"/>
      <c r="D61" s="320" t="s">
        <v>1293</v>
      </c>
      <c r="E61" s="320"/>
      <c r="F61" s="320"/>
      <c r="G61" s="320"/>
      <c r="H61" s="320"/>
      <c r="I61" s="320"/>
      <c r="J61" s="320"/>
      <c r="K61" s="197"/>
    </row>
    <row r="62" spans="2:11" customFormat="1" ht="15" customHeight="1" x14ac:dyDescent="0.2">
      <c r="B62" s="196"/>
      <c r="C62" s="201"/>
      <c r="D62" s="323" t="s">
        <v>1294</v>
      </c>
      <c r="E62" s="323"/>
      <c r="F62" s="323"/>
      <c r="G62" s="323"/>
      <c r="H62" s="323"/>
      <c r="I62" s="323"/>
      <c r="J62" s="323"/>
      <c r="K62" s="197"/>
    </row>
    <row r="63" spans="2:11" customFormat="1" ht="15" customHeight="1" x14ac:dyDescent="0.2">
      <c r="B63" s="196"/>
      <c r="C63" s="201"/>
      <c r="D63" s="320" t="s">
        <v>1295</v>
      </c>
      <c r="E63" s="320"/>
      <c r="F63" s="320"/>
      <c r="G63" s="320"/>
      <c r="H63" s="320"/>
      <c r="I63" s="320"/>
      <c r="J63" s="320"/>
      <c r="K63" s="197"/>
    </row>
    <row r="64" spans="2:11" customFormat="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customFormat="1" ht="15" customHeight="1" x14ac:dyDescent="0.2">
      <c r="B65" s="196"/>
      <c r="C65" s="201"/>
      <c r="D65" s="320" t="s">
        <v>1296</v>
      </c>
      <c r="E65" s="320"/>
      <c r="F65" s="320"/>
      <c r="G65" s="320"/>
      <c r="H65" s="320"/>
      <c r="I65" s="320"/>
      <c r="J65" s="320"/>
      <c r="K65" s="197"/>
    </row>
    <row r="66" spans="2:11" customFormat="1" ht="15" customHeight="1" x14ac:dyDescent="0.2">
      <c r="B66" s="196"/>
      <c r="C66" s="201"/>
      <c r="D66" s="323" t="s">
        <v>1297</v>
      </c>
      <c r="E66" s="323"/>
      <c r="F66" s="323"/>
      <c r="G66" s="323"/>
      <c r="H66" s="323"/>
      <c r="I66" s="323"/>
      <c r="J66" s="323"/>
      <c r="K66" s="197"/>
    </row>
    <row r="67" spans="2:11" customFormat="1" ht="15" customHeight="1" x14ac:dyDescent="0.2">
      <c r="B67" s="196"/>
      <c r="C67" s="201"/>
      <c r="D67" s="320" t="s">
        <v>1298</v>
      </c>
      <c r="E67" s="320"/>
      <c r="F67" s="320"/>
      <c r="G67" s="320"/>
      <c r="H67" s="320"/>
      <c r="I67" s="320"/>
      <c r="J67" s="320"/>
      <c r="K67" s="197"/>
    </row>
    <row r="68" spans="2:11" customFormat="1" ht="15" customHeight="1" x14ac:dyDescent="0.2">
      <c r="B68" s="196"/>
      <c r="C68" s="201"/>
      <c r="D68" s="320" t="s">
        <v>1299</v>
      </c>
      <c r="E68" s="320"/>
      <c r="F68" s="320"/>
      <c r="G68" s="320"/>
      <c r="H68" s="320"/>
      <c r="I68" s="320"/>
      <c r="J68" s="320"/>
      <c r="K68" s="197"/>
    </row>
    <row r="69" spans="2:11" customFormat="1" ht="15" customHeight="1" x14ac:dyDescent="0.2">
      <c r="B69" s="196"/>
      <c r="C69" s="201"/>
      <c r="D69" s="320" t="s">
        <v>1300</v>
      </c>
      <c r="E69" s="320"/>
      <c r="F69" s="320"/>
      <c r="G69" s="320"/>
      <c r="H69" s="320"/>
      <c r="I69" s="320"/>
      <c r="J69" s="320"/>
      <c r="K69" s="197"/>
    </row>
    <row r="70" spans="2:11" customFormat="1" ht="15" customHeight="1" x14ac:dyDescent="0.2">
      <c r="B70" s="196"/>
      <c r="C70" s="201"/>
      <c r="D70" s="320" t="s">
        <v>1301</v>
      </c>
      <c r="E70" s="320"/>
      <c r="F70" s="320"/>
      <c r="G70" s="320"/>
      <c r="H70" s="320"/>
      <c r="I70" s="320"/>
      <c r="J70" s="320"/>
      <c r="K70" s="197"/>
    </row>
    <row r="71" spans="2:11" customFormat="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customFormat="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customFormat="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customFormat="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customFormat="1" ht="45" customHeight="1" x14ac:dyDescent="0.2">
      <c r="B75" s="213"/>
      <c r="C75" s="324" t="s">
        <v>1302</v>
      </c>
      <c r="D75" s="324"/>
      <c r="E75" s="324"/>
      <c r="F75" s="324"/>
      <c r="G75" s="324"/>
      <c r="H75" s="324"/>
      <c r="I75" s="324"/>
      <c r="J75" s="324"/>
      <c r="K75" s="214"/>
    </row>
    <row r="76" spans="2:11" customFormat="1" ht="17.25" customHeight="1" x14ac:dyDescent="0.2">
      <c r="B76" s="213"/>
      <c r="C76" s="215" t="s">
        <v>1303</v>
      </c>
      <c r="D76" s="215"/>
      <c r="E76" s="215"/>
      <c r="F76" s="215" t="s">
        <v>1304</v>
      </c>
      <c r="G76" s="216"/>
      <c r="H76" s="215" t="s">
        <v>57</v>
      </c>
      <c r="I76" s="215" t="s">
        <v>60</v>
      </c>
      <c r="J76" s="215" t="s">
        <v>1305</v>
      </c>
      <c r="K76" s="214"/>
    </row>
    <row r="77" spans="2:11" customFormat="1" ht="17.25" customHeight="1" x14ac:dyDescent="0.2">
      <c r="B77" s="213"/>
      <c r="C77" s="217" t="s">
        <v>1306</v>
      </c>
      <c r="D77" s="217"/>
      <c r="E77" s="217"/>
      <c r="F77" s="218" t="s">
        <v>1307</v>
      </c>
      <c r="G77" s="219"/>
      <c r="H77" s="217"/>
      <c r="I77" s="217"/>
      <c r="J77" s="217" t="s">
        <v>1308</v>
      </c>
      <c r="K77" s="214"/>
    </row>
    <row r="78" spans="2:11" customFormat="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customFormat="1" ht="15" customHeight="1" x14ac:dyDescent="0.2">
      <c r="B79" s="213"/>
      <c r="C79" s="202" t="s">
        <v>56</v>
      </c>
      <c r="D79" s="222"/>
      <c r="E79" s="222"/>
      <c r="F79" s="223" t="s">
        <v>1309</v>
      </c>
      <c r="G79" s="224"/>
      <c r="H79" s="202" t="s">
        <v>1310</v>
      </c>
      <c r="I79" s="202" t="s">
        <v>1311</v>
      </c>
      <c r="J79" s="202">
        <v>20</v>
      </c>
      <c r="K79" s="214"/>
    </row>
    <row r="80" spans="2:11" customFormat="1" ht="15" customHeight="1" x14ac:dyDescent="0.2">
      <c r="B80" s="213"/>
      <c r="C80" s="202" t="s">
        <v>1312</v>
      </c>
      <c r="D80" s="202"/>
      <c r="E80" s="202"/>
      <c r="F80" s="223" t="s">
        <v>1309</v>
      </c>
      <c r="G80" s="224"/>
      <c r="H80" s="202" t="s">
        <v>1313</v>
      </c>
      <c r="I80" s="202" t="s">
        <v>1311</v>
      </c>
      <c r="J80" s="202">
        <v>120</v>
      </c>
      <c r="K80" s="214"/>
    </row>
    <row r="81" spans="2:11" customFormat="1" ht="15" customHeight="1" x14ac:dyDescent="0.2">
      <c r="B81" s="225"/>
      <c r="C81" s="202" t="s">
        <v>1314</v>
      </c>
      <c r="D81" s="202"/>
      <c r="E81" s="202"/>
      <c r="F81" s="223" t="s">
        <v>1315</v>
      </c>
      <c r="G81" s="224"/>
      <c r="H81" s="202" t="s">
        <v>1316</v>
      </c>
      <c r="I81" s="202" t="s">
        <v>1311</v>
      </c>
      <c r="J81" s="202">
        <v>50</v>
      </c>
      <c r="K81" s="214"/>
    </row>
    <row r="82" spans="2:11" customFormat="1" ht="15" customHeight="1" x14ac:dyDescent="0.2">
      <c r="B82" s="225"/>
      <c r="C82" s="202" t="s">
        <v>1317</v>
      </c>
      <c r="D82" s="202"/>
      <c r="E82" s="202"/>
      <c r="F82" s="223" t="s">
        <v>1309</v>
      </c>
      <c r="G82" s="224"/>
      <c r="H82" s="202" t="s">
        <v>1318</v>
      </c>
      <c r="I82" s="202" t="s">
        <v>1319</v>
      </c>
      <c r="J82" s="202"/>
      <c r="K82" s="214"/>
    </row>
    <row r="83" spans="2:11" customFormat="1" ht="15" customHeight="1" x14ac:dyDescent="0.2">
      <c r="B83" s="225"/>
      <c r="C83" s="202" t="s">
        <v>1320</v>
      </c>
      <c r="D83" s="202"/>
      <c r="E83" s="202"/>
      <c r="F83" s="223" t="s">
        <v>1315</v>
      </c>
      <c r="G83" s="202"/>
      <c r="H83" s="202" t="s">
        <v>1321</v>
      </c>
      <c r="I83" s="202" t="s">
        <v>1311</v>
      </c>
      <c r="J83" s="202">
        <v>15</v>
      </c>
      <c r="K83" s="214"/>
    </row>
    <row r="84" spans="2:11" customFormat="1" ht="15" customHeight="1" x14ac:dyDescent="0.2">
      <c r="B84" s="225"/>
      <c r="C84" s="202" t="s">
        <v>1322</v>
      </c>
      <c r="D84" s="202"/>
      <c r="E84" s="202"/>
      <c r="F84" s="223" t="s">
        <v>1315</v>
      </c>
      <c r="G84" s="202"/>
      <c r="H84" s="202" t="s">
        <v>1323</v>
      </c>
      <c r="I84" s="202" t="s">
        <v>1311</v>
      </c>
      <c r="J84" s="202">
        <v>15</v>
      </c>
      <c r="K84" s="214"/>
    </row>
    <row r="85" spans="2:11" customFormat="1" ht="15" customHeight="1" x14ac:dyDescent="0.2">
      <c r="B85" s="225"/>
      <c r="C85" s="202" t="s">
        <v>1324</v>
      </c>
      <c r="D85" s="202"/>
      <c r="E85" s="202"/>
      <c r="F85" s="223" t="s">
        <v>1315</v>
      </c>
      <c r="G85" s="202"/>
      <c r="H85" s="202" t="s">
        <v>1325</v>
      </c>
      <c r="I85" s="202" t="s">
        <v>1311</v>
      </c>
      <c r="J85" s="202">
        <v>20</v>
      </c>
      <c r="K85" s="214"/>
    </row>
    <row r="86" spans="2:11" customFormat="1" ht="15" customHeight="1" x14ac:dyDescent="0.2">
      <c r="B86" s="225"/>
      <c r="C86" s="202" t="s">
        <v>1326</v>
      </c>
      <c r="D86" s="202"/>
      <c r="E86" s="202"/>
      <c r="F86" s="223" t="s">
        <v>1315</v>
      </c>
      <c r="G86" s="202"/>
      <c r="H86" s="202" t="s">
        <v>1327</v>
      </c>
      <c r="I86" s="202" t="s">
        <v>1311</v>
      </c>
      <c r="J86" s="202">
        <v>20</v>
      </c>
      <c r="K86" s="214"/>
    </row>
    <row r="87" spans="2:11" customFormat="1" ht="15" customHeight="1" x14ac:dyDescent="0.2">
      <c r="B87" s="225"/>
      <c r="C87" s="202" t="s">
        <v>1328</v>
      </c>
      <c r="D87" s="202"/>
      <c r="E87" s="202"/>
      <c r="F87" s="223" t="s">
        <v>1315</v>
      </c>
      <c r="G87" s="224"/>
      <c r="H87" s="202" t="s">
        <v>1329</v>
      </c>
      <c r="I87" s="202" t="s">
        <v>1311</v>
      </c>
      <c r="J87" s="202">
        <v>50</v>
      </c>
      <c r="K87" s="214"/>
    </row>
    <row r="88" spans="2:11" customFormat="1" ht="15" customHeight="1" x14ac:dyDescent="0.2">
      <c r="B88" s="225"/>
      <c r="C88" s="202" t="s">
        <v>1330</v>
      </c>
      <c r="D88" s="202"/>
      <c r="E88" s="202"/>
      <c r="F88" s="223" t="s">
        <v>1315</v>
      </c>
      <c r="G88" s="224"/>
      <c r="H88" s="202" t="s">
        <v>1331</v>
      </c>
      <c r="I88" s="202" t="s">
        <v>1311</v>
      </c>
      <c r="J88" s="202">
        <v>20</v>
      </c>
      <c r="K88" s="214"/>
    </row>
    <row r="89" spans="2:11" customFormat="1" ht="15" customHeight="1" x14ac:dyDescent="0.2">
      <c r="B89" s="225"/>
      <c r="C89" s="202" t="s">
        <v>1332</v>
      </c>
      <c r="D89" s="202"/>
      <c r="E89" s="202"/>
      <c r="F89" s="223" t="s">
        <v>1315</v>
      </c>
      <c r="G89" s="224"/>
      <c r="H89" s="202" t="s">
        <v>1333</v>
      </c>
      <c r="I89" s="202" t="s">
        <v>1311</v>
      </c>
      <c r="J89" s="202">
        <v>20</v>
      </c>
      <c r="K89" s="214"/>
    </row>
    <row r="90" spans="2:11" customFormat="1" ht="15" customHeight="1" x14ac:dyDescent="0.2">
      <c r="B90" s="225"/>
      <c r="C90" s="202" t="s">
        <v>1334</v>
      </c>
      <c r="D90" s="202"/>
      <c r="E90" s="202"/>
      <c r="F90" s="223" t="s">
        <v>1315</v>
      </c>
      <c r="G90" s="224"/>
      <c r="H90" s="202" t="s">
        <v>1335</v>
      </c>
      <c r="I90" s="202" t="s">
        <v>1311</v>
      </c>
      <c r="J90" s="202">
        <v>50</v>
      </c>
      <c r="K90" s="214"/>
    </row>
    <row r="91" spans="2:11" customFormat="1" ht="15" customHeight="1" x14ac:dyDescent="0.2">
      <c r="B91" s="225"/>
      <c r="C91" s="202" t="s">
        <v>1336</v>
      </c>
      <c r="D91" s="202"/>
      <c r="E91" s="202"/>
      <c r="F91" s="223" t="s">
        <v>1315</v>
      </c>
      <c r="G91" s="224"/>
      <c r="H91" s="202" t="s">
        <v>1336</v>
      </c>
      <c r="I91" s="202" t="s">
        <v>1311</v>
      </c>
      <c r="J91" s="202">
        <v>50</v>
      </c>
      <c r="K91" s="214"/>
    </row>
    <row r="92" spans="2:11" customFormat="1" ht="15" customHeight="1" x14ac:dyDescent="0.2">
      <c r="B92" s="225"/>
      <c r="C92" s="202" t="s">
        <v>1337</v>
      </c>
      <c r="D92" s="202"/>
      <c r="E92" s="202"/>
      <c r="F92" s="223" t="s">
        <v>1315</v>
      </c>
      <c r="G92" s="224"/>
      <c r="H92" s="202" t="s">
        <v>1338</v>
      </c>
      <c r="I92" s="202" t="s">
        <v>1311</v>
      </c>
      <c r="J92" s="202">
        <v>255</v>
      </c>
      <c r="K92" s="214"/>
    </row>
    <row r="93" spans="2:11" customFormat="1" ht="15" customHeight="1" x14ac:dyDescent="0.2">
      <c r="B93" s="225"/>
      <c r="C93" s="202" t="s">
        <v>1339</v>
      </c>
      <c r="D93" s="202"/>
      <c r="E93" s="202"/>
      <c r="F93" s="223" t="s">
        <v>1309</v>
      </c>
      <c r="G93" s="224"/>
      <c r="H93" s="202" t="s">
        <v>1340</v>
      </c>
      <c r="I93" s="202" t="s">
        <v>1341</v>
      </c>
      <c r="J93" s="202"/>
      <c r="K93" s="214"/>
    </row>
    <row r="94" spans="2:11" customFormat="1" ht="15" customHeight="1" x14ac:dyDescent="0.2">
      <c r="B94" s="225"/>
      <c r="C94" s="202" t="s">
        <v>1342</v>
      </c>
      <c r="D94" s="202"/>
      <c r="E94" s="202"/>
      <c r="F94" s="223" t="s">
        <v>1309</v>
      </c>
      <c r="G94" s="224"/>
      <c r="H94" s="202" t="s">
        <v>1343</v>
      </c>
      <c r="I94" s="202" t="s">
        <v>1344</v>
      </c>
      <c r="J94" s="202"/>
      <c r="K94" s="214"/>
    </row>
    <row r="95" spans="2:11" customFormat="1" ht="15" customHeight="1" x14ac:dyDescent="0.2">
      <c r="B95" s="225"/>
      <c r="C95" s="202" t="s">
        <v>1345</v>
      </c>
      <c r="D95" s="202"/>
      <c r="E95" s="202"/>
      <c r="F95" s="223" t="s">
        <v>1309</v>
      </c>
      <c r="G95" s="224"/>
      <c r="H95" s="202" t="s">
        <v>1345</v>
      </c>
      <c r="I95" s="202" t="s">
        <v>1344</v>
      </c>
      <c r="J95" s="202"/>
      <c r="K95" s="214"/>
    </row>
    <row r="96" spans="2:11" customFormat="1" ht="15" customHeight="1" x14ac:dyDescent="0.2">
      <c r="B96" s="225"/>
      <c r="C96" s="202" t="s">
        <v>41</v>
      </c>
      <c r="D96" s="202"/>
      <c r="E96" s="202"/>
      <c r="F96" s="223" t="s">
        <v>1309</v>
      </c>
      <c r="G96" s="224"/>
      <c r="H96" s="202" t="s">
        <v>1346</v>
      </c>
      <c r="I96" s="202" t="s">
        <v>1344</v>
      </c>
      <c r="J96" s="202"/>
      <c r="K96" s="214"/>
    </row>
    <row r="97" spans="2:11" customFormat="1" ht="15" customHeight="1" x14ac:dyDescent="0.2">
      <c r="B97" s="225"/>
      <c r="C97" s="202" t="s">
        <v>51</v>
      </c>
      <c r="D97" s="202"/>
      <c r="E97" s="202"/>
      <c r="F97" s="223" t="s">
        <v>1309</v>
      </c>
      <c r="G97" s="224"/>
      <c r="H97" s="202" t="s">
        <v>1347</v>
      </c>
      <c r="I97" s="202" t="s">
        <v>1344</v>
      </c>
      <c r="J97" s="202"/>
      <c r="K97" s="214"/>
    </row>
    <row r="98" spans="2:11" customFormat="1" ht="15" customHeight="1" x14ac:dyDescent="0.2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customFormat="1" ht="18.75" customHeight="1" x14ac:dyDescent="0.2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customFormat="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customFormat="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customFormat="1" ht="45" customHeight="1" x14ac:dyDescent="0.2">
      <c r="B102" s="213"/>
      <c r="C102" s="324" t="s">
        <v>1348</v>
      </c>
      <c r="D102" s="324"/>
      <c r="E102" s="324"/>
      <c r="F102" s="324"/>
      <c r="G102" s="324"/>
      <c r="H102" s="324"/>
      <c r="I102" s="324"/>
      <c r="J102" s="324"/>
      <c r="K102" s="214"/>
    </row>
    <row r="103" spans="2:11" customFormat="1" ht="17.25" customHeight="1" x14ac:dyDescent="0.2">
      <c r="B103" s="213"/>
      <c r="C103" s="215" t="s">
        <v>1303</v>
      </c>
      <c r="D103" s="215"/>
      <c r="E103" s="215"/>
      <c r="F103" s="215" t="s">
        <v>1304</v>
      </c>
      <c r="G103" s="216"/>
      <c r="H103" s="215" t="s">
        <v>57</v>
      </c>
      <c r="I103" s="215" t="s">
        <v>60</v>
      </c>
      <c r="J103" s="215" t="s">
        <v>1305</v>
      </c>
      <c r="K103" s="214"/>
    </row>
    <row r="104" spans="2:11" customFormat="1" ht="17.25" customHeight="1" x14ac:dyDescent="0.2">
      <c r="B104" s="213"/>
      <c r="C104" s="217" t="s">
        <v>1306</v>
      </c>
      <c r="D104" s="217"/>
      <c r="E104" s="217"/>
      <c r="F104" s="218" t="s">
        <v>1307</v>
      </c>
      <c r="G104" s="219"/>
      <c r="H104" s="217"/>
      <c r="I104" s="217"/>
      <c r="J104" s="217" t="s">
        <v>1308</v>
      </c>
      <c r="K104" s="214"/>
    </row>
    <row r="105" spans="2:11" customFormat="1" ht="5.25" customHeight="1" x14ac:dyDescent="0.2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customFormat="1" ht="15" customHeight="1" x14ac:dyDescent="0.2">
      <c r="B106" s="213"/>
      <c r="C106" s="202" t="s">
        <v>56</v>
      </c>
      <c r="D106" s="222"/>
      <c r="E106" s="222"/>
      <c r="F106" s="223" t="s">
        <v>1309</v>
      </c>
      <c r="G106" s="202"/>
      <c r="H106" s="202" t="s">
        <v>1349</v>
      </c>
      <c r="I106" s="202" t="s">
        <v>1311</v>
      </c>
      <c r="J106" s="202">
        <v>20</v>
      </c>
      <c r="K106" s="214"/>
    </row>
    <row r="107" spans="2:11" customFormat="1" ht="15" customHeight="1" x14ac:dyDescent="0.2">
      <c r="B107" s="213"/>
      <c r="C107" s="202" t="s">
        <v>1312</v>
      </c>
      <c r="D107" s="202"/>
      <c r="E107" s="202"/>
      <c r="F107" s="223" t="s">
        <v>1309</v>
      </c>
      <c r="G107" s="202"/>
      <c r="H107" s="202" t="s">
        <v>1349</v>
      </c>
      <c r="I107" s="202" t="s">
        <v>1311</v>
      </c>
      <c r="J107" s="202">
        <v>120</v>
      </c>
      <c r="K107" s="214"/>
    </row>
    <row r="108" spans="2:11" customFormat="1" ht="15" customHeight="1" x14ac:dyDescent="0.2">
      <c r="B108" s="225"/>
      <c r="C108" s="202" t="s">
        <v>1314</v>
      </c>
      <c r="D108" s="202"/>
      <c r="E108" s="202"/>
      <c r="F108" s="223" t="s">
        <v>1315</v>
      </c>
      <c r="G108" s="202"/>
      <c r="H108" s="202" t="s">
        <v>1349</v>
      </c>
      <c r="I108" s="202" t="s">
        <v>1311</v>
      </c>
      <c r="J108" s="202">
        <v>50</v>
      </c>
      <c r="K108" s="214"/>
    </row>
    <row r="109" spans="2:11" customFormat="1" ht="15" customHeight="1" x14ac:dyDescent="0.2">
      <c r="B109" s="225"/>
      <c r="C109" s="202" t="s">
        <v>1317</v>
      </c>
      <c r="D109" s="202"/>
      <c r="E109" s="202"/>
      <c r="F109" s="223" t="s">
        <v>1309</v>
      </c>
      <c r="G109" s="202"/>
      <c r="H109" s="202" t="s">
        <v>1349</v>
      </c>
      <c r="I109" s="202" t="s">
        <v>1319</v>
      </c>
      <c r="J109" s="202"/>
      <c r="K109" s="214"/>
    </row>
    <row r="110" spans="2:11" customFormat="1" ht="15" customHeight="1" x14ac:dyDescent="0.2">
      <c r="B110" s="225"/>
      <c r="C110" s="202" t="s">
        <v>1328</v>
      </c>
      <c r="D110" s="202"/>
      <c r="E110" s="202"/>
      <c r="F110" s="223" t="s">
        <v>1315</v>
      </c>
      <c r="G110" s="202"/>
      <c r="H110" s="202" t="s">
        <v>1349</v>
      </c>
      <c r="I110" s="202" t="s">
        <v>1311</v>
      </c>
      <c r="J110" s="202">
        <v>50</v>
      </c>
      <c r="K110" s="214"/>
    </row>
    <row r="111" spans="2:11" customFormat="1" ht="15" customHeight="1" x14ac:dyDescent="0.2">
      <c r="B111" s="225"/>
      <c r="C111" s="202" t="s">
        <v>1336</v>
      </c>
      <c r="D111" s="202"/>
      <c r="E111" s="202"/>
      <c r="F111" s="223" t="s">
        <v>1315</v>
      </c>
      <c r="G111" s="202"/>
      <c r="H111" s="202" t="s">
        <v>1349</v>
      </c>
      <c r="I111" s="202" t="s">
        <v>1311</v>
      </c>
      <c r="J111" s="202">
        <v>50</v>
      </c>
      <c r="K111" s="214"/>
    </row>
    <row r="112" spans="2:11" customFormat="1" ht="15" customHeight="1" x14ac:dyDescent="0.2">
      <c r="B112" s="225"/>
      <c r="C112" s="202" t="s">
        <v>1334</v>
      </c>
      <c r="D112" s="202"/>
      <c r="E112" s="202"/>
      <c r="F112" s="223" t="s">
        <v>1315</v>
      </c>
      <c r="G112" s="202"/>
      <c r="H112" s="202" t="s">
        <v>1349</v>
      </c>
      <c r="I112" s="202" t="s">
        <v>1311</v>
      </c>
      <c r="J112" s="202">
        <v>50</v>
      </c>
      <c r="K112" s="214"/>
    </row>
    <row r="113" spans="2:11" customFormat="1" ht="15" customHeight="1" x14ac:dyDescent="0.2">
      <c r="B113" s="225"/>
      <c r="C113" s="202" t="s">
        <v>56</v>
      </c>
      <c r="D113" s="202"/>
      <c r="E113" s="202"/>
      <c r="F113" s="223" t="s">
        <v>1309</v>
      </c>
      <c r="G113" s="202"/>
      <c r="H113" s="202" t="s">
        <v>1350</v>
      </c>
      <c r="I113" s="202" t="s">
        <v>1311</v>
      </c>
      <c r="J113" s="202">
        <v>20</v>
      </c>
      <c r="K113" s="214"/>
    </row>
    <row r="114" spans="2:11" customFormat="1" ht="15" customHeight="1" x14ac:dyDescent="0.2">
      <c r="B114" s="225"/>
      <c r="C114" s="202" t="s">
        <v>1351</v>
      </c>
      <c r="D114" s="202"/>
      <c r="E114" s="202"/>
      <c r="F114" s="223" t="s">
        <v>1309</v>
      </c>
      <c r="G114" s="202"/>
      <c r="H114" s="202" t="s">
        <v>1352</v>
      </c>
      <c r="I114" s="202" t="s">
        <v>1311</v>
      </c>
      <c r="J114" s="202">
        <v>120</v>
      </c>
      <c r="K114" s="214"/>
    </row>
    <row r="115" spans="2:11" customFormat="1" ht="15" customHeight="1" x14ac:dyDescent="0.2">
      <c r="B115" s="225"/>
      <c r="C115" s="202" t="s">
        <v>41</v>
      </c>
      <c r="D115" s="202"/>
      <c r="E115" s="202"/>
      <c r="F115" s="223" t="s">
        <v>1309</v>
      </c>
      <c r="G115" s="202"/>
      <c r="H115" s="202" t="s">
        <v>1353</v>
      </c>
      <c r="I115" s="202" t="s">
        <v>1344</v>
      </c>
      <c r="J115" s="202"/>
      <c r="K115" s="214"/>
    </row>
    <row r="116" spans="2:11" customFormat="1" ht="15" customHeight="1" x14ac:dyDescent="0.2">
      <c r="B116" s="225"/>
      <c r="C116" s="202" t="s">
        <v>51</v>
      </c>
      <c r="D116" s="202"/>
      <c r="E116" s="202"/>
      <c r="F116" s="223" t="s">
        <v>1309</v>
      </c>
      <c r="G116" s="202"/>
      <c r="H116" s="202" t="s">
        <v>1354</v>
      </c>
      <c r="I116" s="202" t="s">
        <v>1344</v>
      </c>
      <c r="J116" s="202"/>
      <c r="K116" s="214"/>
    </row>
    <row r="117" spans="2:11" customFormat="1" ht="15" customHeight="1" x14ac:dyDescent="0.2">
      <c r="B117" s="225"/>
      <c r="C117" s="202" t="s">
        <v>60</v>
      </c>
      <c r="D117" s="202"/>
      <c r="E117" s="202"/>
      <c r="F117" s="223" t="s">
        <v>1309</v>
      </c>
      <c r="G117" s="202"/>
      <c r="H117" s="202" t="s">
        <v>1355</v>
      </c>
      <c r="I117" s="202" t="s">
        <v>1356</v>
      </c>
      <c r="J117" s="202"/>
      <c r="K117" s="214"/>
    </row>
    <row r="118" spans="2:11" customFormat="1" ht="15" customHeight="1" x14ac:dyDescent="0.2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customFormat="1" ht="18.75" customHeight="1" x14ac:dyDescent="0.2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customFormat="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customFormat="1" ht="7.5" customHeight="1" x14ac:dyDescent="0.2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customFormat="1" ht="45" customHeight="1" x14ac:dyDescent="0.2">
      <c r="B122" s="239"/>
      <c r="C122" s="322" t="s">
        <v>1357</v>
      </c>
      <c r="D122" s="322"/>
      <c r="E122" s="322"/>
      <c r="F122" s="322"/>
      <c r="G122" s="322"/>
      <c r="H122" s="322"/>
      <c r="I122" s="322"/>
      <c r="J122" s="322"/>
      <c r="K122" s="240"/>
    </row>
    <row r="123" spans="2:11" customFormat="1" ht="17.25" customHeight="1" x14ac:dyDescent="0.2">
      <c r="B123" s="241"/>
      <c r="C123" s="215" t="s">
        <v>1303</v>
      </c>
      <c r="D123" s="215"/>
      <c r="E123" s="215"/>
      <c r="F123" s="215" t="s">
        <v>1304</v>
      </c>
      <c r="G123" s="216"/>
      <c r="H123" s="215" t="s">
        <v>57</v>
      </c>
      <c r="I123" s="215" t="s">
        <v>60</v>
      </c>
      <c r="J123" s="215" t="s">
        <v>1305</v>
      </c>
      <c r="K123" s="242"/>
    </row>
    <row r="124" spans="2:11" customFormat="1" ht="17.25" customHeight="1" x14ac:dyDescent="0.2">
      <c r="B124" s="241"/>
      <c r="C124" s="217" t="s">
        <v>1306</v>
      </c>
      <c r="D124" s="217"/>
      <c r="E124" s="217"/>
      <c r="F124" s="218" t="s">
        <v>1307</v>
      </c>
      <c r="G124" s="219"/>
      <c r="H124" s="217"/>
      <c r="I124" s="217"/>
      <c r="J124" s="217" t="s">
        <v>1308</v>
      </c>
      <c r="K124" s="242"/>
    </row>
    <row r="125" spans="2:11" customFormat="1" ht="5.25" customHeight="1" x14ac:dyDescent="0.2">
      <c r="B125" s="243"/>
      <c r="C125" s="220"/>
      <c r="D125" s="220"/>
      <c r="E125" s="220"/>
      <c r="F125" s="220"/>
      <c r="G125" s="244"/>
      <c r="H125" s="220"/>
      <c r="I125" s="220"/>
      <c r="J125" s="220"/>
      <c r="K125" s="245"/>
    </row>
    <row r="126" spans="2:11" customFormat="1" ht="15" customHeight="1" x14ac:dyDescent="0.2">
      <c r="B126" s="243"/>
      <c r="C126" s="202" t="s">
        <v>1312</v>
      </c>
      <c r="D126" s="222"/>
      <c r="E126" s="222"/>
      <c r="F126" s="223" t="s">
        <v>1309</v>
      </c>
      <c r="G126" s="202"/>
      <c r="H126" s="202" t="s">
        <v>1349</v>
      </c>
      <c r="I126" s="202" t="s">
        <v>1311</v>
      </c>
      <c r="J126" s="202">
        <v>120</v>
      </c>
      <c r="K126" s="246"/>
    </row>
    <row r="127" spans="2:11" customFormat="1" ht="15" customHeight="1" x14ac:dyDescent="0.2">
      <c r="B127" s="243"/>
      <c r="C127" s="202" t="s">
        <v>1358</v>
      </c>
      <c r="D127" s="202"/>
      <c r="E127" s="202"/>
      <c r="F127" s="223" t="s">
        <v>1309</v>
      </c>
      <c r="G127" s="202"/>
      <c r="H127" s="202" t="s">
        <v>1359</v>
      </c>
      <c r="I127" s="202" t="s">
        <v>1311</v>
      </c>
      <c r="J127" s="202" t="s">
        <v>1360</v>
      </c>
      <c r="K127" s="246"/>
    </row>
    <row r="128" spans="2:11" customFormat="1" ht="15" customHeight="1" x14ac:dyDescent="0.2">
      <c r="B128" s="243"/>
      <c r="C128" s="202" t="s">
        <v>87</v>
      </c>
      <c r="D128" s="202"/>
      <c r="E128" s="202"/>
      <c r="F128" s="223" t="s">
        <v>1309</v>
      </c>
      <c r="G128" s="202"/>
      <c r="H128" s="202" t="s">
        <v>1361</v>
      </c>
      <c r="I128" s="202" t="s">
        <v>1311</v>
      </c>
      <c r="J128" s="202" t="s">
        <v>1360</v>
      </c>
      <c r="K128" s="246"/>
    </row>
    <row r="129" spans="2:11" customFormat="1" ht="15" customHeight="1" x14ac:dyDescent="0.2">
      <c r="B129" s="243"/>
      <c r="C129" s="202" t="s">
        <v>1320</v>
      </c>
      <c r="D129" s="202"/>
      <c r="E129" s="202"/>
      <c r="F129" s="223" t="s">
        <v>1315</v>
      </c>
      <c r="G129" s="202"/>
      <c r="H129" s="202" t="s">
        <v>1321</v>
      </c>
      <c r="I129" s="202" t="s">
        <v>1311</v>
      </c>
      <c r="J129" s="202">
        <v>15</v>
      </c>
      <c r="K129" s="246"/>
    </row>
    <row r="130" spans="2:11" customFormat="1" ht="15" customHeight="1" x14ac:dyDescent="0.2">
      <c r="B130" s="243"/>
      <c r="C130" s="202" t="s">
        <v>1322</v>
      </c>
      <c r="D130" s="202"/>
      <c r="E130" s="202"/>
      <c r="F130" s="223" t="s">
        <v>1315</v>
      </c>
      <c r="G130" s="202"/>
      <c r="H130" s="202" t="s">
        <v>1323</v>
      </c>
      <c r="I130" s="202" t="s">
        <v>1311</v>
      </c>
      <c r="J130" s="202">
        <v>15</v>
      </c>
      <c r="K130" s="246"/>
    </row>
    <row r="131" spans="2:11" customFormat="1" ht="15" customHeight="1" x14ac:dyDescent="0.2">
      <c r="B131" s="243"/>
      <c r="C131" s="202" t="s">
        <v>1324</v>
      </c>
      <c r="D131" s="202"/>
      <c r="E131" s="202"/>
      <c r="F131" s="223" t="s">
        <v>1315</v>
      </c>
      <c r="G131" s="202"/>
      <c r="H131" s="202" t="s">
        <v>1325</v>
      </c>
      <c r="I131" s="202" t="s">
        <v>1311</v>
      </c>
      <c r="J131" s="202">
        <v>20</v>
      </c>
      <c r="K131" s="246"/>
    </row>
    <row r="132" spans="2:11" customFormat="1" ht="15" customHeight="1" x14ac:dyDescent="0.2">
      <c r="B132" s="243"/>
      <c r="C132" s="202" t="s">
        <v>1326</v>
      </c>
      <c r="D132" s="202"/>
      <c r="E132" s="202"/>
      <c r="F132" s="223" t="s">
        <v>1315</v>
      </c>
      <c r="G132" s="202"/>
      <c r="H132" s="202" t="s">
        <v>1327</v>
      </c>
      <c r="I132" s="202" t="s">
        <v>1311</v>
      </c>
      <c r="J132" s="202">
        <v>20</v>
      </c>
      <c r="K132" s="246"/>
    </row>
    <row r="133" spans="2:11" customFormat="1" ht="15" customHeight="1" x14ac:dyDescent="0.2">
      <c r="B133" s="243"/>
      <c r="C133" s="202" t="s">
        <v>1314</v>
      </c>
      <c r="D133" s="202"/>
      <c r="E133" s="202"/>
      <c r="F133" s="223" t="s">
        <v>1315</v>
      </c>
      <c r="G133" s="202"/>
      <c r="H133" s="202" t="s">
        <v>1349</v>
      </c>
      <c r="I133" s="202" t="s">
        <v>1311</v>
      </c>
      <c r="J133" s="202">
        <v>50</v>
      </c>
      <c r="K133" s="246"/>
    </row>
    <row r="134" spans="2:11" customFormat="1" ht="15" customHeight="1" x14ac:dyDescent="0.2">
      <c r="B134" s="243"/>
      <c r="C134" s="202" t="s">
        <v>1328</v>
      </c>
      <c r="D134" s="202"/>
      <c r="E134" s="202"/>
      <c r="F134" s="223" t="s">
        <v>1315</v>
      </c>
      <c r="G134" s="202"/>
      <c r="H134" s="202" t="s">
        <v>1349</v>
      </c>
      <c r="I134" s="202" t="s">
        <v>1311</v>
      </c>
      <c r="J134" s="202">
        <v>50</v>
      </c>
      <c r="K134" s="246"/>
    </row>
    <row r="135" spans="2:11" customFormat="1" ht="15" customHeight="1" x14ac:dyDescent="0.2">
      <c r="B135" s="243"/>
      <c r="C135" s="202" t="s">
        <v>1334</v>
      </c>
      <c r="D135" s="202"/>
      <c r="E135" s="202"/>
      <c r="F135" s="223" t="s">
        <v>1315</v>
      </c>
      <c r="G135" s="202"/>
      <c r="H135" s="202" t="s">
        <v>1349</v>
      </c>
      <c r="I135" s="202" t="s">
        <v>1311</v>
      </c>
      <c r="J135" s="202">
        <v>50</v>
      </c>
      <c r="K135" s="246"/>
    </row>
    <row r="136" spans="2:11" customFormat="1" ht="15" customHeight="1" x14ac:dyDescent="0.2">
      <c r="B136" s="243"/>
      <c r="C136" s="202" t="s">
        <v>1336</v>
      </c>
      <c r="D136" s="202"/>
      <c r="E136" s="202"/>
      <c r="F136" s="223" t="s">
        <v>1315</v>
      </c>
      <c r="G136" s="202"/>
      <c r="H136" s="202" t="s">
        <v>1349</v>
      </c>
      <c r="I136" s="202" t="s">
        <v>1311</v>
      </c>
      <c r="J136" s="202">
        <v>50</v>
      </c>
      <c r="K136" s="246"/>
    </row>
    <row r="137" spans="2:11" customFormat="1" ht="15" customHeight="1" x14ac:dyDescent="0.2">
      <c r="B137" s="243"/>
      <c r="C137" s="202" t="s">
        <v>1337</v>
      </c>
      <c r="D137" s="202"/>
      <c r="E137" s="202"/>
      <c r="F137" s="223" t="s">
        <v>1315</v>
      </c>
      <c r="G137" s="202"/>
      <c r="H137" s="202" t="s">
        <v>1362</v>
      </c>
      <c r="I137" s="202" t="s">
        <v>1311</v>
      </c>
      <c r="J137" s="202">
        <v>255</v>
      </c>
      <c r="K137" s="246"/>
    </row>
    <row r="138" spans="2:11" customFormat="1" ht="15" customHeight="1" x14ac:dyDescent="0.2">
      <c r="B138" s="243"/>
      <c r="C138" s="202" t="s">
        <v>1339</v>
      </c>
      <c r="D138" s="202"/>
      <c r="E138" s="202"/>
      <c r="F138" s="223" t="s">
        <v>1309</v>
      </c>
      <c r="G138" s="202"/>
      <c r="H138" s="202" t="s">
        <v>1363</v>
      </c>
      <c r="I138" s="202" t="s">
        <v>1341</v>
      </c>
      <c r="J138" s="202"/>
      <c r="K138" s="246"/>
    </row>
    <row r="139" spans="2:11" customFormat="1" ht="15" customHeight="1" x14ac:dyDescent="0.2">
      <c r="B139" s="243"/>
      <c r="C139" s="202" t="s">
        <v>1342</v>
      </c>
      <c r="D139" s="202"/>
      <c r="E139" s="202"/>
      <c r="F139" s="223" t="s">
        <v>1309</v>
      </c>
      <c r="G139" s="202"/>
      <c r="H139" s="202" t="s">
        <v>1364</v>
      </c>
      <c r="I139" s="202" t="s">
        <v>1344</v>
      </c>
      <c r="J139" s="202"/>
      <c r="K139" s="246"/>
    </row>
    <row r="140" spans="2:11" customFormat="1" ht="15" customHeight="1" x14ac:dyDescent="0.2">
      <c r="B140" s="243"/>
      <c r="C140" s="202" t="s">
        <v>1345</v>
      </c>
      <c r="D140" s="202"/>
      <c r="E140" s="202"/>
      <c r="F140" s="223" t="s">
        <v>1309</v>
      </c>
      <c r="G140" s="202"/>
      <c r="H140" s="202" t="s">
        <v>1345</v>
      </c>
      <c r="I140" s="202" t="s">
        <v>1344</v>
      </c>
      <c r="J140" s="202"/>
      <c r="K140" s="246"/>
    </row>
    <row r="141" spans="2:11" customFormat="1" ht="15" customHeight="1" x14ac:dyDescent="0.2">
      <c r="B141" s="243"/>
      <c r="C141" s="202" t="s">
        <v>41</v>
      </c>
      <c r="D141" s="202"/>
      <c r="E141" s="202"/>
      <c r="F141" s="223" t="s">
        <v>1309</v>
      </c>
      <c r="G141" s="202"/>
      <c r="H141" s="202" t="s">
        <v>1365</v>
      </c>
      <c r="I141" s="202" t="s">
        <v>1344</v>
      </c>
      <c r="J141" s="202"/>
      <c r="K141" s="246"/>
    </row>
    <row r="142" spans="2:11" customFormat="1" ht="15" customHeight="1" x14ac:dyDescent="0.2">
      <c r="B142" s="243"/>
      <c r="C142" s="202" t="s">
        <v>1366</v>
      </c>
      <c r="D142" s="202"/>
      <c r="E142" s="202"/>
      <c r="F142" s="223" t="s">
        <v>1309</v>
      </c>
      <c r="G142" s="202"/>
      <c r="H142" s="202" t="s">
        <v>1367</v>
      </c>
      <c r="I142" s="202" t="s">
        <v>1344</v>
      </c>
      <c r="J142" s="202"/>
      <c r="K142" s="246"/>
    </row>
    <row r="143" spans="2:11" customFormat="1" ht="15" customHeight="1" x14ac:dyDescent="0.2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customFormat="1" ht="18.75" customHeight="1" x14ac:dyDescent="0.2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customFormat="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customFormat="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customFormat="1" ht="45" customHeight="1" x14ac:dyDescent="0.2">
      <c r="B147" s="213"/>
      <c r="C147" s="324" t="s">
        <v>1368</v>
      </c>
      <c r="D147" s="324"/>
      <c r="E147" s="324"/>
      <c r="F147" s="324"/>
      <c r="G147" s="324"/>
      <c r="H147" s="324"/>
      <c r="I147" s="324"/>
      <c r="J147" s="324"/>
      <c r="K147" s="214"/>
    </row>
    <row r="148" spans="2:11" customFormat="1" ht="17.25" customHeight="1" x14ac:dyDescent="0.2">
      <c r="B148" s="213"/>
      <c r="C148" s="215" t="s">
        <v>1303</v>
      </c>
      <c r="D148" s="215"/>
      <c r="E148" s="215"/>
      <c r="F148" s="215" t="s">
        <v>1304</v>
      </c>
      <c r="G148" s="216"/>
      <c r="H148" s="215" t="s">
        <v>57</v>
      </c>
      <c r="I148" s="215" t="s">
        <v>60</v>
      </c>
      <c r="J148" s="215" t="s">
        <v>1305</v>
      </c>
      <c r="K148" s="214"/>
    </row>
    <row r="149" spans="2:11" customFormat="1" ht="17.25" customHeight="1" x14ac:dyDescent="0.2">
      <c r="B149" s="213"/>
      <c r="C149" s="217" t="s">
        <v>1306</v>
      </c>
      <c r="D149" s="217"/>
      <c r="E149" s="217"/>
      <c r="F149" s="218" t="s">
        <v>1307</v>
      </c>
      <c r="G149" s="219"/>
      <c r="H149" s="217"/>
      <c r="I149" s="217"/>
      <c r="J149" s="217" t="s">
        <v>1308</v>
      </c>
      <c r="K149" s="214"/>
    </row>
    <row r="150" spans="2:11" customFormat="1" ht="5.25" customHeight="1" x14ac:dyDescent="0.2">
      <c r="B150" s="225"/>
      <c r="C150" s="220"/>
      <c r="D150" s="220"/>
      <c r="E150" s="220"/>
      <c r="F150" s="220"/>
      <c r="G150" s="221"/>
      <c r="H150" s="220"/>
      <c r="I150" s="220"/>
      <c r="J150" s="220"/>
      <c r="K150" s="246"/>
    </row>
    <row r="151" spans="2:11" customFormat="1" ht="15" customHeight="1" x14ac:dyDescent="0.2">
      <c r="B151" s="225"/>
      <c r="C151" s="250" t="s">
        <v>1312</v>
      </c>
      <c r="D151" s="202"/>
      <c r="E151" s="202"/>
      <c r="F151" s="251" t="s">
        <v>1309</v>
      </c>
      <c r="G151" s="202"/>
      <c r="H151" s="250" t="s">
        <v>1349</v>
      </c>
      <c r="I151" s="250" t="s">
        <v>1311</v>
      </c>
      <c r="J151" s="250">
        <v>120</v>
      </c>
      <c r="K151" s="246"/>
    </row>
    <row r="152" spans="2:11" customFormat="1" ht="15" customHeight="1" x14ac:dyDescent="0.2">
      <c r="B152" s="225"/>
      <c r="C152" s="250" t="s">
        <v>1358</v>
      </c>
      <c r="D152" s="202"/>
      <c r="E152" s="202"/>
      <c r="F152" s="251" t="s">
        <v>1309</v>
      </c>
      <c r="G152" s="202"/>
      <c r="H152" s="250" t="s">
        <v>1369</v>
      </c>
      <c r="I152" s="250" t="s">
        <v>1311</v>
      </c>
      <c r="J152" s="250" t="s">
        <v>1360</v>
      </c>
      <c r="K152" s="246"/>
    </row>
    <row r="153" spans="2:11" customFormat="1" ht="15" customHeight="1" x14ac:dyDescent="0.2">
      <c r="B153" s="225"/>
      <c r="C153" s="250" t="s">
        <v>87</v>
      </c>
      <c r="D153" s="202"/>
      <c r="E153" s="202"/>
      <c r="F153" s="251" t="s">
        <v>1309</v>
      </c>
      <c r="G153" s="202"/>
      <c r="H153" s="250" t="s">
        <v>1370</v>
      </c>
      <c r="I153" s="250" t="s">
        <v>1311</v>
      </c>
      <c r="J153" s="250" t="s">
        <v>1360</v>
      </c>
      <c r="K153" s="246"/>
    </row>
    <row r="154" spans="2:11" customFormat="1" ht="15" customHeight="1" x14ac:dyDescent="0.2">
      <c r="B154" s="225"/>
      <c r="C154" s="250" t="s">
        <v>1314</v>
      </c>
      <c r="D154" s="202"/>
      <c r="E154" s="202"/>
      <c r="F154" s="251" t="s">
        <v>1315</v>
      </c>
      <c r="G154" s="202"/>
      <c r="H154" s="250" t="s">
        <v>1349</v>
      </c>
      <c r="I154" s="250" t="s">
        <v>1311</v>
      </c>
      <c r="J154" s="250">
        <v>50</v>
      </c>
      <c r="K154" s="246"/>
    </row>
    <row r="155" spans="2:11" customFormat="1" ht="15" customHeight="1" x14ac:dyDescent="0.2">
      <c r="B155" s="225"/>
      <c r="C155" s="250" t="s">
        <v>1317</v>
      </c>
      <c r="D155" s="202"/>
      <c r="E155" s="202"/>
      <c r="F155" s="251" t="s">
        <v>1309</v>
      </c>
      <c r="G155" s="202"/>
      <c r="H155" s="250" t="s">
        <v>1349</v>
      </c>
      <c r="I155" s="250" t="s">
        <v>1319</v>
      </c>
      <c r="J155" s="250"/>
      <c r="K155" s="246"/>
    </row>
    <row r="156" spans="2:11" customFormat="1" ht="15" customHeight="1" x14ac:dyDescent="0.2">
      <c r="B156" s="225"/>
      <c r="C156" s="250" t="s">
        <v>1328</v>
      </c>
      <c r="D156" s="202"/>
      <c r="E156" s="202"/>
      <c r="F156" s="251" t="s">
        <v>1315</v>
      </c>
      <c r="G156" s="202"/>
      <c r="H156" s="250" t="s">
        <v>1349</v>
      </c>
      <c r="I156" s="250" t="s">
        <v>1311</v>
      </c>
      <c r="J156" s="250">
        <v>50</v>
      </c>
      <c r="K156" s="246"/>
    </row>
    <row r="157" spans="2:11" customFormat="1" ht="15" customHeight="1" x14ac:dyDescent="0.2">
      <c r="B157" s="225"/>
      <c r="C157" s="250" t="s">
        <v>1336</v>
      </c>
      <c r="D157" s="202"/>
      <c r="E157" s="202"/>
      <c r="F157" s="251" t="s">
        <v>1315</v>
      </c>
      <c r="G157" s="202"/>
      <c r="H157" s="250" t="s">
        <v>1349</v>
      </c>
      <c r="I157" s="250" t="s">
        <v>1311</v>
      </c>
      <c r="J157" s="250">
        <v>50</v>
      </c>
      <c r="K157" s="246"/>
    </row>
    <row r="158" spans="2:11" customFormat="1" ht="15" customHeight="1" x14ac:dyDescent="0.2">
      <c r="B158" s="225"/>
      <c r="C158" s="250" t="s">
        <v>1334</v>
      </c>
      <c r="D158" s="202"/>
      <c r="E158" s="202"/>
      <c r="F158" s="251" t="s">
        <v>1315</v>
      </c>
      <c r="G158" s="202"/>
      <c r="H158" s="250" t="s">
        <v>1349</v>
      </c>
      <c r="I158" s="250" t="s">
        <v>1311</v>
      </c>
      <c r="J158" s="250">
        <v>50</v>
      </c>
      <c r="K158" s="246"/>
    </row>
    <row r="159" spans="2:11" customFormat="1" ht="15" customHeight="1" x14ac:dyDescent="0.2">
      <c r="B159" s="225"/>
      <c r="C159" s="250" t="s">
        <v>112</v>
      </c>
      <c r="D159" s="202"/>
      <c r="E159" s="202"/>
      <c r="F159" s="251" t="s">
        <v>1309</v>
      </c>
      <c r="G159" s="202"/>
      <c r="H159" s="250" t="s">
        <v>1371</v>
      </c>
      <c r="I159" s="250" t="s">
        <v>1311</v>
      </c>
      <c r="J159" s="250" t="s">
        <v>1372</v>
      </c>
      <c r="K159" s="246"/>
    </row>
    <row r="160" spans="2:11" customFormat="1" ht="15" customHeight="1" x14ac:dyDescent="0.2">
      <c r="B160" s="225"/>
      <c r="C160" s="250" t="s">
        <v>1373</v>
      </c>
      <c r="D160" s="202"/>
      <c r="E160" s="202"/>
      <c r="F160" s="251" t="s">
        <v>1309</v>
      </c>
      <c r="G160" s="202"/>
      <c r="H160" s="250" t="s">
        <v>1374</v>
      </c>
      <c r="I160" s="250" t="s">
        <v>1344</v>
      </c>
      <c r="J160" s="250"/>
      <c r="K160" s="246"/>
    </row>
    <row r="161" spans="2:11" customFormat="1" ht="15" customHeight="1" x14ac:dyDescent="0.2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customFormat="1" ht="18.75" customHeight="1" x14ac:dyDescent="0.2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customFormat="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customFormat="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customFormat="1" ht="45" customHeight="1" x14ac:dyDescent="0.2">
      <c r="B165" s="194"/>
      <c r="C165" s="322" t="s">
        <v>1375</v>
      </c>
      <c r="D165" s="322"/>
      <c r="E165" s="322"/>
      <c r="F165" s="322"/>
      <c r="G165" s="322"/>
      <c r="H165" s="322"/>
      <c r="I165" s="322"/>
      <c r="J165" s="322"/>
      <c r="K165" s="195"/>
    </row>
    <row r="166" spans="2:11" customFormat="1" ht="17.25" customHeight="1" x14ac:dyDescent="0.2">
      <c r="B166" s="194"/>
      <c r="C166" s="215" t="s">
        <v>1303</v>
      </c>
      <c r="D166" s="215"/>
      <c r="E166" s="215"/>
      <c r="F166" s="215" t="s">
        <v>1304</v>
      </c>
      <c r="G166" s="255"/>
      <c r="H166" s="256" t="s">
        <v>57</v>
      </c>
      <c r="I166" s="256" t="s">
        <v>60</v>
      </c>
      <c r="J166" s="215" t="s">
        <v>1305</v>
      </c>
      <c r="K166" s="195"/>
    </row>
    <row r="167" spans="2:11" customFormat="1" ht="17.25" customHeight="1" x14ac:dyDescent="0.2">
      <c r="B167" s="196"/>
      <c r="C167" s="217" t="s">
        <v>1306</v>
      </c>
      <c r="D167" s="217"/>
      <c r="E167" s="217"/>
      <c r="F167" s="218" t="s">
        <v>1307</v>
      </c>
      <c r="G167" s="257"/>
      <c r="H167" s="258"/>
      <c r="I167" s="258"/>
      <c r="J167" s="217" t="s">
        <v>1308</v>
      </c>
      <c r="K167" s="197"/>
    </row>
    <row r="168" spans="2:11" customFormat="1" ht="5.25" customHeight="1" x14ac:dyDescent="0.2">
      <c r="B168" s="225"/>
      <c r="C168" s="220"/>
      <c r="D168" s="220"/>
      <c r="E168" s="220"/>
      <c r="F168" s="220"/>
      <c r="G168" s="221"/>
      <c r="H168" s="220"/>
      <c r="I168" s="220"/>
      <c r="J168" s="220"/>
      <c r="K168" s="246"/>
    </row>
    <row r="169" spans="2:11" customFormat="1" ht="15" customHeight="1" x14ac:dyDescent="0.2">
      <c r="B169" s="225"/>
      <c r="C169" s="202" t="s">
        <v>1312</v>
      </c>
      <c r="D169" s="202"/>
      <c r="E169" s="202"/>
      <c r="F169" s="223" t="s">
        <v>1309</v>
      </c>
      <c r="G169" s="202"/>
      <c r="H169" s="202" t="s">
        <v>1349</v>
      </c>
      <c r="I169" s="202" t="s">
        <v>1311</v>
      </c>
      <c r="J169" s="202">
        <v>120</v>
      </c>
      <c r="K169" s="246"/>
    </row>
    <row r="170" spans="2:11" customFormat="1" ht="15" customHeight="1" x14ac:dyDescent="0.2">
      <c r="B170" s="225"/>
      <c r="C170" s="202" t="s">
        <v>1358</v>
      </c>
      <c r="D170" s="202"/>
      <c r="E170" s="202"/>
      <c r="F170" s="223" t="s">
        <v>1309</v>
      </c>
      <c r="G170" s="202"/>
      <c r="H170" s="202" t="s">
        <v>1359</v>
      </c>
      <c r="I170" s="202" t="s">
        <v>1311</v>
      </c>
      <c r="J170" s="202" t="s">
        <v>1360</v>
      </c>
      <c r="K170" s="246"/>
    </row>
    <row r="171" spans="2:11" customFormat="1" ht="15" customHeight="1" x14ac:dyDescent="0.2">
      <c r="B171" s="225"/>
      <c r="C171" s="202" t="s">
        <v>87</v>
      </c>
      <c r="D171" s="202"/>
      <c r="E171" s="202"/>
      <c r="F171" s="223" t="s">
        <v>1309</v>
      </c>
      <c r="G171" s="202"/>
      <c r="H171" s="202" t="s">
        <v>1376</v>
      </c>
      <c r="I171" s="202" t="s">
        <v>1311</v>
      </c>
      <c r="J171" s="202" t="s">
        <v>1360</v>
      </c>
      <c r="K171" s="246"/>
    </row>
    <row r="172" spans="2:11" customFormat="1" ht="15" customHeight="1" x14ac:dyDescent="0.2">
      <c r="B172" s="225"/>
      <c r="C172" s="202" t="s">
        <v>1314</v>
      </c>
      <c r="D172" s="202"/>
      <c r="E172" s="202"/>
      <c r="F172" s="223" t="s">
        <v>1315</v>
      </c>
      <c r="G172" s="202"/>
      <c r="H172" s="202" t="s">
        <v>1376</v>
      </c>
      <c r="I172" s="202" t="s">
        <v>1311</v>
      </c>
      <c r="J172" s="202">
        <v>50</v>
      </c>
      <c r="K172" s="246"/>
    </row>
    <row r="173" spans="2:11" customFormat="1" ht="15" customHeight="1" x14ac:dyDescent="0.2">
      <c r="B173" s="225"/>
      <c r="C173" s="202" t="s">
        <v>1317</v>
      </c>
      <c r="D173" s="202"/>
      <c r="E173" s="202"/>
      <c r="F173" s="223" t="s">
        <v>1309</v>
      </c>
      <c r="G173" s="202"/>
      <c r="H173" s="202" t="s">
        <v>1376</v>
      </c>
      <c r="I173" s="202" t="s">
        <v>1319</v>
      </c>
      <c r="J173" s="202"/>
      <c r="K173" s="246"/>
    </row>
    <row r="174" spans="2:11" customFormat="1" ht="15" customHeight="1" x14ac:dyDescent="0.2">
      <c r="B174" s="225"/>
      <c r="C174" s="202" t="s">
        <v>1328</v>
      </c>
      <c r="D174" s="202"/>
      <c r="E174" s="202"/>
      <c r="F174" s="223" t="s">
        <v>1315</v>
      </c>
      <c r="G174" s="202"/>
      <c r="H174" s="202" t="s">
        <v>1376</v>
      </c>
      <c r="I174" s="202" t="s">
        <v>1311</v>
      </c>
      <c r="J174" s="202">
        <v>50</v>
      </c>
      <c r="K174" s="246"/>
    </row>
    <row r="175" spans="2:11" customFormat="1" ht="15" customHeight="1" x14ac:dyDescent="0.2">
      <c r="B175" s="225"/>
      <c r="C175" s="202" t="s">
        <v>1336</v>
      </c>
      <c r="D175" s="202"/>
      <c r="E175" s="202"/>
      <c r="F175" s="223" t="s">
        <v>1315</v>
      </c>
      <c r="G175" s="202"/>
      <c r="H175" s="202" t="s">
        <v>1376</v>
      </c>
      <c r="I175" s="202" t="s">
        <v>1311</v>
      </c>
      <c r="J175" s="202">
        <v>50</v>
      </c>
      <c r="K175" s="246"/>
    </row>
    <row r="176" spans="2:11" customFormat="1" ht="15" customHeight="1" x14ac:dyDescent="0.2">
      <c r="B176" s="225"/>
      <c r="C176" s="202" t="s">
        <v>1334</v>
      </c>
      <c r="D176" s="202"/>
      <c r="E176" s="202"/>
      <c r="F176" s="223" t="s">
        <v>1315</v>
      </c>
      <c r="G176" s="202"/>
      <c r="H176" s="202" t="s">
        <v>1376</v>
      </c>
      <c r="I176" s="202" t="s">
        <v>1311</v>
      </c>
      <c r="J176" s="202">
        <v>50</v>
      </c>
      <c r="K176" s="246"/>
    </row>
    <row r="177" spans="2:11" customFormat="1" ht="15" customHeight="1" x14ac:dyDescent="0.2">
      <c r="B177" s="225"/>
      <c r="C177" s="202" t="s">
        <v>134</v>
      </c>
      <c r="D177" s="202"/>
      <c r="E177" s="202"/>
      <c r="F177" s="223" t="s">
        <v>1309</v>
      </c>
      <c r="G177" s="202"/>
      <c r="H177" s="202" t="s">
        <v>1377</v>
      </c>
      <c r="I177" s="202" t="s">
        <v>1378</v>
      </c>
      <c r="J177" s="202"/>
      <c r="K177" s="246"/>
    </row>
    <row r="178" spans="2:11" customFormat="1" ht="15" customHeight="1" x14ac:dyDescent="0.2">
      <c r="B178" s="225"/>
      <c r="C178" s="202" t="s">
        <v>60</v>
      </c>
      <c r="D178" s="202"/>
      <c r="E178" s="202"/>
      <c r="F178" s="223" t="s">
        <v>1309</v>
      </c>
      <c r="G178" s="202"/>
      <c r="H178" s="202" t="s">
        <v>1379</v>
      </c>
      <c r="I178" s="202" t="s">
        <v>1380</v>
      </c>
      <c r="J178" s="202">
        <v>1</v>
      </c>
      <c r="K178" s="246"/>
    </row>
    <row r="179" spans="2:11" customFormat="1" ht="15" customHeight="1" x14ac:dyDescent="0.2">
      <c r="B179" s="225"/>
      <c r="C179" s="202" t="s">
        <v>56</v>
      </c>
      <c r="D179" s="202"/>
      <c r="E179" s="202"/>
      <c r="F179" s="223" t="s">
        <v>1309</v>
      </c>
      <c r="G179" s="202"/>
      <c r="H179" s="202" t="s">
        <v>1381</v>
      </c>
      <c r="I179" s="202" t="s">
        <v>1311</v>
      </c>
      <c r="J179" s="202">
        <v>20</v>
      </c>
      <c r="K179" s="246"/>
    </row>
    <row r="180" spans="2:11" customFormat="1" ht="15" customHeight="1" x14ac:dyDescent="0.2">
      <c r="B180" s="225"/>
      <c r="C180" s="202" t="s">
        <v>57</v>
      </c>
      <c r="D180" s="202"/>
      <c r="E180" s="202"/>
      <c r="F180" s="223" t="s">
        <v>1309</v>
      </c>
      <c r="G180" s="202"/>
      <c r="H180" s="202" t="s">
        <v>1382</v>
      </c>
      <c r="I180" s="202" t="s">
        <v>1311</v>
      </c>
      <c r="J180" s="202">
        <v>255</v>
      </c>
      <c r="K180" s="246"/>
    </row>
    <row r="181" spans="2:11" customFormat="1" ht="15" customHeight="1" x14ac:dyDescent="0.2">
      <c r="B181" s="225"/>
      <c r="C181" s="202" t="s">
        <v>135</v>
      </c>
      <c r="D181" s="202"/>
      <c r="E181" s="202"/>
      <c r="F181" s="223" t="s">
        <v>1309</v>
      </c>
      <c r="G181" s="202"/>
      <c r="H181" s="202" t="s">
        <v>1273</v>
      </c>
      <c r="I181" s="202" t="s">
        <v>1311</v>
      </c>
      <c r="J181" s="202">
        <v>10</v>
      </c>
      <c r="K181" s="246"/>
    </row>
    <row r="182" spans="2:11" customFormat="1" ht="15" customHeight="1" x14ac:dyDescent="0.2">
      <c r="B182" s="225"/>
      <c r="C182" s="202" t="s">
        <v>136</v>
      </c>
      <c r="D182" s="202"/>
      <c r="E182" s="202"/>
      <c r="F182" s="223" t="s">
        <v>1309</v>
      </c>
      <c r="G182" s="202"/>
      <c r="H182" s="202" t="s">
        <v>1383</v>
      </c>
      <c r="I182" s="202" t="s">
        <v>1344</v>
      </c>
      <c r="J182" s="202"/>
      <c r="K182" s="246"/>
    </row>
    <row r="183" spans="2:11" customFormat="1" ht="15" customHeight="1" x14ac:dyDescent="0.2">
      <c r="B183" s="225"/>
      <c r="C183" s="202" t="s">
        <v>1384</v>
      </c>
      <c r="D183" s="202"/>
      <c r="E183" s="202"/>
      <c r="F183" s="223" t="s">
        <v>1309</v>
      </c>
      <c r="G183" s="202"/>
      <c r="H183" s="202" t="s">
        <v>1385</v>
      </c>
      <c r="I183" s="202" t="s">
        <v>1344</v>
      </c>
      <c r="J183" s="202"/>
      <c r="K183" s="246"/>
    </row>
    <row r="184" spans="2:11" customFormat="1" ht="15" customHeight="1" x14ac:dyDescent="0.2">
      <c r="B184" s="225"/>
      <c r="C184" s="202" t="s">
        <v>1373</v>
      </c>
      <c r="D184" s="202"/>
      <c r="E184" s="202"/>
      <c r="F184" s="223" t="s">
        <v>1309</v>
      </c>
      <c r="G184" s="202"/>
      <c r="H184" s="202" t="s">
        <v>1386</v>
      </c>
      <c r="I184" s="202" t="s">
        <v>1344</v>
      </c>
      <c r="J184" s="202"/>
      <c r="K184" s="246"/>
    </row>
    <row r="185" spans="2:11" customFormat="1" ht="15" customHeight="1" x14ac:dyDescent="0.2">
      <c r="B185" s="225"/>
      <c r="C185" s="202" t="s">
        <v>138</v>
      </c>
      <c r="D185" s="202"/>
      <c r="E185" s="202"/>
      <c r="F185" s="223" t="s">
        <v>1315</v>
      </c>
      <c r="G185" s="202"/>
      <c r="H185" s="202" t="s">
        <v>1387</v>
      </c>
      <c r="I185" s="202" t="s">
        <v>1311</v>
      </c>
      <c r="J185" s="202">
        <v>50</v>
      </c>
      <c r="K185" s="246"/>
    </row>
    <row r="186" spans="2:11" customFormat="1" ht="15" customHeight="1" x14ac:dyDescent="0.2">
      <c r="B186" s="225"/>
      <c r="C186" s="202" t="s">
        <v>1388</v>
      </c>
      <c r="D186" s="202"/>
      <c r="E186" s="202"/>
      <c r="F186" s="223" t="s">
        <v>1315</v>
      </c>
      <c r="G186" s="202"/>
      <c r="H186" s="202" t="s">
        <v>1389</v>
      </c>
      <c r="I186" s="202" t="s">
        <v>1390</v>
      </c>
      <c r="J186" s="202"/>
      <c r="K186" s="246"/>
    </row>
    <row r="187" spans="2:11" customFormat="1" ht="15" customHeight="1" x14ac:dyDescent="0.2">
      <c r="B187" s="225"/>
      <c r="C187" s="202" t="s">
        <v>1391</v>
      </c>
      <c r="D187" s="202"/>
      <c r="E187" s="202"/>
      <c r="F187" s="223" t="s">
        <v>1315</v>
      </c>
      <c r="G187" s="202"/>
      <c r="H187" s="202" t="s">
        <v>1392</v>
      </c>
      <c r="I187" s="202" t="s">
        <v>1390</v>
      </c>
      <c r="J187" s="202"/>
      <c r="K187" s="246"/>
    </row>
    <row r="188" spans="2:11" customFormat="1" ht="15" customHeight="1" x14ac:dyDescent="0.2">
      <c r="B188" s="225"/>
      <c r="C188" s="202" t="s">
        <v>1393</v>
      </c>
      <c r="D188" s="202"/>
      <c r="E188" s="202"/>
      <c r="F188" s="223" t="s">
        <v>1315</v>
      </c>
      <c r="G188" s="202"/>
      <c r="H188" s="202" t="s">
        <v>1394</v>
      </c>
      <c r="I188" s="202" t="s">
        <v>1390</v>
      </c>
      <c r="J188" s="202"/>
      <c r="K188" s="246"/>
    </row>
    <row r="189" spans="2:11" customFormat="1" ht="15" customHeight="1" x14ac:dyDescent="0.2">
      <c r="B189" s="225"/>
      <c r="C189" s="259" t="s">
        <v>1395</v>
      </c>
      <c r="D189" s="202"/>
      <c r="E189" s="202"/>
      <c r="F189" s="223" t="s">
        <v>1315</v>
      </c>
      <c r="G189" s="202"/>
      <c r="H189" s="202" t="s">
        <v>1396</v>
      </c>
      <c r="I189" s="202" t="s">
        <v>1397</v>
      </c>
      <c r="J189" s="260" t="s">
        <v>1398</v>
      </c>
      <c r="K189" s="246"/>
    </row>
    <row r="190" spans="2:11" customFormat="1" ht="15" customHeight="1" x14ac:dyDescent="0.2">
      <c r="B190" s="261"/>
      <c r="C190" s="262" t="s">
        <v>1399</v>
      </c>
      <c r="D190" s="263"/>
      <c r="E190" s="263"/>
      <c r="F190" s="264" t="s">
        <v>1315</v>
      </c>
      <c r="G190" s="263"/>
      <c r="H190" s="263" t="s">
        <v>1400</v>
      </c>
      <c r="I190" s="263" t="s">
        <v>1397</v>
      </c>
      <c r="J190" s="265" t="s">
        <v>1398</v>
      </c>
      <c r="K190" s="266"/>
    </row>
    <row r="191" spans="2:11" customFormat="1" ht="15" customHeight="1" x14ac:dyDescent="0.2">
      <c r="B191" s="225"/>
      <c r="C191" s="259" t="s">
        <v>45</v>
      </c>
      <c r="D191" s="202"/>
      <c r="E191" s="202"/>
      <c r="F191" s="223" t="s">
        <v>1309</v>
      </c>
      <c r="G191" s="202"/>
      <c r="H191" s="199" t="s">
        <v>1401</v>
      </c>
      <c r="I191" s="202" t="s">
        <v>1402</v>
      </c>
      <c r="J191" s="202"/>
      <c r="K191" s="246"/>
    </row>
    <row r="192" spans="2:11" customFormat="1" ht="15" customHeight="1" x14ac:dyDescent="0.2">
      <c r="B192" s="225"/>
      <c r="C192" s="259" t="s">
        <v>1403</v>
      </c>
      <c r="D192" s="202"/>
      <c r="E192" s="202"/>
      <c r="F192" s="223" t="s">
        <v>1309</v>
      </c>
      <c r="G192" s="202"/>
      <c r="H192" s="202" t="s">
        <v>1404</v>
      </c>
      <c r="I192" s="202" t="s">
        <v>1344</v>
      </c>
      <c r="J192" s="202"/>
      <c r="K192" s="246"/>
    </row>
    <row r="193" spans="2:11" customFormat="1" ht="15" customHeight="1" x14ac:dyDescent="0.2">
      <c r="B193" s="225"/>
      <c r="C193" s="259" t="s">
        <v>1405</v>
      </c>
      <c r="D193" s="202"/>
      <c r="E193" s="202"/>
      <c r="F193" s="223" t="s">
        <v>1309</v>
      </c>
      <c r="G193" s="202"/>
      <c r="H193" s="202" t="s">
        <v>1406</v>
      </c>
      <c r="I193" s="202" t="s">
        <v>1344</v>
      </c>
      <c r="J193" s="202"/>
      <c r="K193" s="246"/>
    </row>
    <row r="194" spans="2:11" customFormat="1" ht="15" customHeight="1" x14ac:dyDescent="0.2">
      <c r="B194" s="225"/>
      <c r="C194" s="259" t="s">
        <v>1407</v>
      </c>
      <c r="D194" s="202"/>
      <c r="E194" s="202"/>
      <c r="F194" s="223" t="s">
        <v>1315</v>
      </c>
      <c r="G194" s="202"/>
      <c r="H194" s="202" t="s">
        <v>1408</v>
      </c>
      <c r="I194" s="202" t="s">
        <v>1344</v>
      </c>
      <c r="J194" s="202"/>
      <c r="K194" s="246"/>
    </row>
    <row r="195" spans="2:11" customFormat="1" ht="15" customHeight="1" x14ac:dyDescent="0.2">
      <c r="B195" s="252"/>
      <c r="C195" s="267"/>
      <c r="D195" s="232"/>
      <c r="E195" s="232"/>
      <c r="F195" s="232"/>
      <c r="G195" s="232"/>
      <c r="H195" s="232"/>
      <c r="I195" s="232"/>
      <c r="J195" s="232"/>
      <c r="K195" s="253"/>
    </row>
    <row r="196" spans="2:11" customFormat="1" ht="18.75" customHeight="1" x14ac:dyDescent="0.2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customFormat="1" ht="18.75" customHeight="1" x14ac:dyDescent="0.2">
      <c r="B197" s="234"/>
      <c r="C197" s="244"/>
      <c r="D197" s="244"/>
      <c r="E197" s="244"/>
      <c r="F197" s="254"/>
      <c r="G197" s="244"/>
      <c r="H197" s="244"/>
      <c r="I197" s="244"/>
      <c r="J197" s="244"/>
      <c r="K197" s="234"/>
    </row>
    <row r="198" spans="2:11" customFormat="1" ht="18.75" customHeight="1" x14ac:dyDescent="0.2">
      <c r="B198" s="209"/>
      <c r="C198" s="209"/>
      <c r="D198" s="209"/>
      <c r="E198" s="209"/>
      <c r="F198" s="209"/>
      <c r="G198" s="209"/>
      <c r="H198" s="209"/>
      <c r="I198" s="209"/>
      <c r="J198" s="209"/>
      <c r="K198" s="209"/>
    </row>
    <row r="199" spans="2:11" customFormat="1" ht="13.5" x14ac:dyDescent="0.2">
      <c r="B199" s="191"/>
      <c r="C199" s="192"/>
      <c r="D199" s="192"/>
      <c r="E199" s="192"/>
      <c r="F199" s="192"/>
      <c r="G199" s="192"/>
      <c r="H199" s="192"/>
      <c r="I199" s="192"/>
      <c r="J199" s="192"/>
      <c r="K199" s="193"/>
    </row>
    <row r="200" spans="2:11" customFormat="1" ht="21" x14ac:dyDescent="0.2">
      <c r="B200" s="194"/>
      <c r="C200" s="322" t="s">
        <v>1409</v>
      </c>
      <c r="D200" s="322"/>
      <c r="E200" s="322"/>
      <c r="F200" s="322"/>
      <c r="G200" s="322"/>
      <c r="H200" s="322"/>
      <c r="I200" s="322"/>
      <c r="J200" s="322"/>
      <c r="K200" s="195"/>
    </row>
    <row r="201" spans="2:11" customFormat="1" ht="25.5" customHeight="1" x14ac:dyDescent="0.3">
      <c r="B201" s="194"/>
      <c r="C201" s="268" t="s">
        <v>1410</v>
      </c>
      <c r="D201" s="268"/>
      <c r="E201" s="268"/>
      <c r="F201" s="268" t="s">
        <v>1411</v>
      </c>
      <c r="G201" s="269"/>
      <c r="H201" s="325" t="s">
        <v>1412</v>
      </c>
      <c r="I201" s="325"/>
      <c r="J201" s="325"/>
      <c r="K201" s="195"/>
    </row>
    <row r="202" spans="2:11" customFormat="1" ht="5.25" customHeight="1" x14ac:dyDescent="0.2">
      <c r="B202" s="225"/>
      <c r="C202" s="220"/>
      <c r="D202" s="220"/>
      <c r="E202" s="220"/>
      <c r="F202" s="220"/>
      <c r="G202" s="244"/>
      <c r="H202" s="220"/>
      <c r="I202" s="220"/>
      <c r="J202" s="220"/>
      <c r="K202" s="246"/>
    </row>
    <row r="203" spans="2:11" customFormat="1" ht="15" customHeight="1" x14ac:dyDescent="0.2">
      <c r="B203" s="225"/>
      <c r="C203" s="202" t="s">
        <v>1402</v>
      </c>
      <c r="D203" s="202"/>
      <c r="E203" s="202"/>
      <c r="F203" s="223" t="s">
        <v>46</v>
      </c>
      <c r="G203" s="202"/>
      <c r="H203" s="326" t="s">
        <v>1413</v>
      </c>
      <c r="I203" s="326"/>
      <c r="J203" s="326"/>
      <c r="K203" s="246"/>
    </row>
    <row r="204" spans="2:11" customFormat="1" ht="15" customHeight="1" x14ac:dyDescent="0.2">
      <c r="B204" s="225"/>
      <c r="C204" s="202"/>
      <c r="D204" s="202"/>
      <c r="E204" s="202"/>
      <c r="F204" s="223" t="s">
        <v>47</v>
      </c>
      <c r="G204" s="202"/>
      <c r="H204" s="326" t="s">
        <v>1414</v>
      </c>
      <c r="I204" s="326"/>
      <c r="J204" s="326"/>
      <c r="K204" s="246"/>
    </row>
    <row r="205" spans="2:11" customFormat="1" ht="15" customHeight="1" x14ac:dyDescent="0.2">
      <c r="B205" s="225"/>
      <c r="C205" s="202"/>
      <c r="D205" s="202"/>
      <c r="E205" s="202"/>
      <c r="F205" s="223" t="s">
        <v>50</v>
      </c>
      <c r="G205" s="202"/>
      <c r="H205" s="326" t="s">
        <v>1415</v>
      </c>
      <c r="I205" s="326"/>
      <c r="J205" s="326"/>
      <c r="K205" s="246"/>
    </row>
    <row r="206" spans="2:11" customFormat="1" ht="15" customHeight="1" x14ac:dyDescent="0.2">
      <c r="B206" s="225"/>
      <c r="C206" s="202"/>
      <c r="D206" s="202"/>
      <c r="E206" s="202"/>
      <c r="F206" s="223" t="s">
        <v>48</v>
      </c>
      <c r="G206" s="202"/>
      <c r="H206" s="326" t="s">
        <v>1416</v>
      </c>
      <c r="I206" s="326"/>
      <c r="J206" s="326"/>
      <c r="K206" s="246"/>
    </row>
    <row r="207" spans="2:11" customFormat="1" ht="15" customHeight="1" x14ac:dyDescent="0.2">
      <c r="B207" s="225"/>
      <c r="C207" s="202"/>
      <c r="D207" s="202"/>
      <c r="E207" s="202"/>
      <c r="F207" s="223" t="s">
        <v>49</v>
      </c>
      <c r="G207" s="202"/>
      <c r="H207" s="326" t="s">
        <v>1417</v>
      </c>
      <c r="I207" s="326"/>
      <c r="J207" s="326"/>
      <c r="K207" s="246"/>
    </row>
    <row r="208" spans="2:11" customFormat="1" ht="15" customHeight="1" x14ac:dyDescent="0.2">
      <c r="B208" s="225"/>
      <c r="C208" s="202"/>
      <c r="D208" s="202"/>
      <c r="E208" s="202"/>
      <c r="F208" s="223"/>
      <c r="G208" s="202"/>
      <c r="H208" s="202"/>
      <c r="I208" s="202"/>
      <c r="J208" s="202"/>
      <c r="K208" s="246"/>
    </row>
    <row r="209" spans="2:11" customFormat="1" ht="15" customHeight="1" x14ac:dyDescent="0.2">
      <c r="B209" s="225"/>
      <c r="C209" s="202" t="s">
        <v>1356</v>
      </c>
      <c r="D209" s="202"/>
      <c r="E209" s="202"/>
      <c r="F209" s="223" t="s">
        <v>81</v>
      </c>
      <c r="G209" s="202"/>
      <c r="H209" s="326" t="s">
        <v>1418</v>
      </c>
      <c r="I209" s="326"/>
      <c r="J209" s="326"/>
      <c r="K209" s="246"/>
    </row>
    <row r="210" spans="2:11" customFormat="1" ht="15" customHeight="1" x14ac:dyDescent="0.2">
      <c r="B210" s="225"/>
      <c r="C210" s="202"/>
      <c r="D210" s="202"/>
      <c r="E210" s="202"/>
      <c r="F210" s="223" t="s">
        <v>1254</v>
      </c>
      <c r="G210" s="202"/>
      <c r="H210" s="326" t="s">
        <v>1255</v>
      </c>
      <c r="I210" s="326"/>
      <c r="J210" s="326"/>
      <c r="K210" s="246"/>
    </row>
    <row r="211" spans="2:11" customFormat="1" ht="15" customHeight="1" x14ac:dyDescent="0.2">
      <c r="B211" s="225"/>
      <c r="C211" s="202"/>
      <c r="D211" s="202"/>
      <c r="E211" s="202"/>
      <c r="F211" s="223" t="s">
        <v>1252</v>
      </c>
      <c r="G211" s="202"/>
      <c r="H211" s="326" t="s">
        <v>1419</v>
      </c>
      <c r="I211" s="326"/>
      <c r="J211" s="326"/>
      <c r="K211" s="246"/>
    </row>
    <row r="212" spans="2:11" customFormat="1" ht="15" customHeight="1" x14ac:dyDescent="0.2">
      <c r="B212" s="270"/>
      <c r="C212" s="202"/>
      <c r="D212" s="202"/>
      <c r="E212" s="202"/>
      <c r="F212" s="223" t="s">
        <v>104</v>
      </c>
      <c r="G212" s="259"/>
      <c r="H212" s="327" t="s">
        <v>1256</v>
      </c>
      <c r="I212" s="327"/>
      <c r="J212" s="327"/>
      <c r="K212" s="271"/>
    </row>
    <row r="213" spans="2:11" customFormat="1" ht="15" customHeight="1" x14ac:dyDescent="0.2">
      <c r="B213" s="270"/>
      <c r="C213" s="202"/>
      <c r="D213" s="202"/>
      <c r="E213" s="202"/>
      <c r="F213" s="223" t="s">
        <v>1257</v>
      </c>
      <c r="G213" s="259"/>
      <c r="H213" s="327" t="s">
        <v>1420</v>
      </c>
      <c r="I213" s="327"/>
      <c r="J213" s="327"/>
      <c r="K213" s="271"/>
    </row>
    <row r="214" spans="2:11" customFormat="1" ht="15" customHeight="1" x14ac:dyDescent="0.2">
      <c r="B214" s="270"/>
      <c r="C214" s="202"/>
      <c r="D214" s="202"/>
      <c r="E214" s="202"/>
      <c r="F214" s="223"/>
      <c r="G214" s="259"/>
      <c r="H214" s="250"/>
      <c r="I214" s="250"/>
      <c r="J214" s="250"/>
      <c r="K214" s="271"/>
    </row>
    <row r="215" spans="2:11" customFormat="1" ht="15" customHeight="1" x14ac:dyDescent="0.2">
      <c r="B215" s="270"/>
      <c r="C215" s="202" t="s">
        <v>1380</v>
      </c>
      <c r="D215" s="202"/>
      <c r="E215" s="202"/>
      <c r="F215" s="223">
        <v>1</v>
      </c>
      <c r="G215" s="259"/>
      <c r="H215" s="327" t="s">
        <v>1421</v>
      </c>
      <c r="I215" s="327"/>
      <c r="J215" s="327"/>
      <c r="K215" s="271"/>
    </row>
    <row r="216" spans="2:11" customFormat="1" ht="15" customHeight="1" x14ac:dyDescent="0.2">
      <c r="B216" s="270"/>
      <c r="C216" s="202"/>
      <c r="D216" s="202"/>
      <c r="E216" s="202"/>
      <c r="F216" s="223">
        <v>2</v>
      </c>
      <c r="G216" s="259"/>
      <c r="H216" s="327" t="s">
        <v>1422</v>
      </c>
      <c r="I216" s="327"/>
      <c r="J216" s="327"/>
      <c r="K216" s="271"/>
    </row>
    <row r="217" spans="2:11" customFormat="1" ht="15" customHeight="1" x14ac:dyDescent="0.2">
      <c r="B217" s="270"/>
      <c r="C217" s="202"/>
      <c r="D217" s="202"/>
      <c r="E217" s="202"/>
      <c r="F217" s="223">
        <v>3</v>
      </c>
      <c r="G217" s="259"/>
      <c r="H217" s="327" t="s">
        <v>1423</v>
      </c>
      <c r="I217" s="327"/>
      <c r="J217" s="327"/>
      <c r="K217" s="271"/>
    </row>
    <row r="218" spans="2:11" customFormat="1" ht="15" customHeight="1" x14ac:dyDescent="0.2">
      <c r="B218" s="270"/>
      <c r="C218" s="202"/>
      <c r="D218" s="202"/>
      <c r="E218" s="202"/>
      <c r="F218" s="223">
        <v>4</v>
      </c>
      <c r="G218" s="259"/>
      <c r="H218" s="327" t="s">
        <v>1424</v>
      </c>
      <c r="I218" s="327"/>
      <c r="J218" s="327"/>
      <c r="K218" s="271"/>
    </row>
    <row r="219" spans="2:11" customFormat="1" ht="12.75" customHeight="1" x14ac:dyDescent="0.2">
      <c r="B219" s="272"/>
      <c r="C219" s="273"/>
      <c r="D219" s="273"/>
      <c r="E219" s="273"/>
      <c r="F219" s="273"/>
      <c r="G219" s="273"/>
      <c r="H219" s="273"/>
      <c r="I219" s="273"/>
      <c r="J219" s="273"/>
      <c r="K219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ARS - Stavební část</vt:lpstr>
      <vt:lpstr>ZTI - Zdravotně technické...</vt:lpstr>
      <vt:lpstr>ÚT - Vytápění</vt:lpstr>
      <vt:lpstr>VZT - Vzduchotechnika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'VZT - Vzduchotechnika'!Názvy_tisku</vt:lpstr>
      <vt:lpstr>'ZTI - Zdravotně technické...'!Názvy_tisku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'VZT - Vzduchotechnika'!Oblast_tisku</vt:lpstr>
      <vt:lpstr>'ZTI - Zdravotně technické...'!Oblast_tisku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2024-05-02T07:26:39Z</dcterms:created>
  <dcterms:modified xsi:type="dcterms:W3CDTF">2024-05-02T07:33:15Z</dcterms:modified>
</cp:coreProperties>
</file>